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Setup" sheetId="2" state="visible" r:id="rId4"/>
    <sheet name="Products" sheetId="3" state="visible" r:id="rId5"/>
    <sheet name="Retail" sheetId="4" state="visible" r:id="rId6"/>
    <sheet name="Wholesale" sheetId="5" state="visible" r:id="rId7"/>
    <sheet name="Checks" sheetId="6" state="visible" r:id="rId8"/>
    <sheet name="Sourc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C6" authorId="0">
      <text>
        <r>
          <rPr>
            <sz val="10"/>
            <rFont val="Arial"/>
            <family val="2"/>
          </rPr>
          <t xml:space="preserve">Includes materials, owner labor, packaging and any allocated batch overhead. These are user inputs, not linked external workbook formulas.</t>
        </r>
      </text>
    </comment>
  </commentList>
</comments>
</file>

<file path=xl/sharedStrings.xml><?xml version="1.0" encoding="utf-8"?>
<sst xmlns="http://schemas.openxmlformats.org/spreadsheetml/2006/main" count="160" uniqueCount="130">
  <si>
    <t xml:space="preserve">Pricing and profit planner</t>
  </si>
  <si>
    <t xml:space="preserve">Compare entered retail and wholesale prices for one planned month.</t>
  </si>
  <si>
    <t xml:space="preserve">Blue = inputs. Pale green = formulas. Invented USD example; replace all inputs.</t>
  </si>
  <si>
    <t xml:space="preserve">Monthly plan / USD</t>
  </si>
  <si>
    <t xml:space="preserve">Amount</t>
  </si>
  <si>
    <t xml:space="preserve">Meaning</t>
  </si>
  <si>
    <t xml:space="preserve">Model status</t>
  </si>
  <si>
    <t xml:space="preserve">  Read Checks first. PASS does not validate commercial demand.</t>
  </si>
  <si>
    <t xml:space="preserve">Plan</t>
  </si>
  <si>
    <t xml:space="preserve">  One illustrative monthly scenario, not recorded revenue.</t>
  </si>
  <si>
    <t xml:space="preserve">Retail revenue</t>
  </si>
  <si>
    <t xml:space="preserve">  Entered retail price × planned retail units.</t>
  </si>
  <si>
    <t xml:space="preserve">Wholesale revenue</t>
  </si>
  <si>
    <t xml:space="preserve">  Entered wholesale price × planned wholesale units.</t>
  </si>
  <si>
    <t xml:space="preserve">Total revenue</t>
  </si>
  <si>
    <t xml:space="preserve">  Both channels combined.</t>
  </si>
  <si>
    <t xml:space="preserve">Retail planning contribution</t>
  </si>
  <si>
    <t xml:space="preserve">  After full unit cost and modeled charges.</t>
  </si>
  <si>
    <t xml:space="preserve">Wholesale planning contribution</t>
  </si>
  <si>
    <t xml:space="preserve">Total planning contribution</t>
  </si>
  <si>
    <t xml:space="preserve">  Not accounting contribution margin when costs include fixed allocations.</t>
  </si>
  <si>
    <t xml:space="preserve">Additional monthly costs</t>
  </si>
  <si>
    <t xml:space="preserve">  Only costs not already in the full unit cost.</t>
  </si>
  <si>
    <t xml:space="preserve">Modeled monthly surplus</t>
  </si>
  <si>
    <t xml:space="preserve">  Before tax. Owner labor is already in unit cost; do not subtract it again.</t>
  </si>
  <si>
    <t xml:space="preserve">Modeled surplus / revenue</t>
  </si>
  <si>
    <t xml:space="preserve">  Zero when revenue is zero; not an accounting net margin.</t>
  </si>
  <si>
    <t xml:space="preserve">Review warning</t>
  </si>
  <si>
    <t xml:space="preserve">  Negative results are retained and visibly flagged.</t>
  </si>
  <si>
    <t xml:space="preserve">Start: Setup → Products → Retail / Wholesale → Checks → Summary. Save your own dated XLSX copy.</t>
  </si>
  <si>
    <t xml:space="preserve">Scope: local planning only. No inventory valuation, tax, shipping, refunds, demand forecasts or platform-specific fee engine.</t>
  </si>
  <si>
    <t xml:space="preserve">LibreOffice recalculation tested for this file. Excel and Google Sheets import not independently tested.</t>
  </si>
  <si>
    <t xml:space="preserve">Setup</t>
  </si>
  <si>
    <t xml:space="preserve">Complete these assumptions before relying on the plan.</t>
  </si>
  <si>
    <t xml:space="preserve">Required assumption</t>
  </si>
  <si>
    <t xml:space="preserve">Input</t>
  </si>
  <si>
    <t xml:space="preserve">How to use it</t>
  </si>
  <si>
    <t xml:space="preserve">Additional monthly costs ($)</t>
  </si>
  <si>
    <t xml:space="preserve">Only costs NOT already included in Products unit cost. Invented example.</t>
  </si>
  <si>
    <t xml:space="preserve">No duplicate cost recovery?</t>
  </si>
  <si>
    <t xml:space="preserve">YES</t>
  </si>
  <si>
    <t xml:space="preserve">YES confirms labor and overhead are not charged twice in this example. Recheck your own data.</t>
  </si>
  <si>
    <t xml:space="preserve">Generic fee model reviewed?</t>
  </si>
  <si>
    <t xml:space="preserve">YES confirms price × rate + fixed charge / items per order fits this plan.</t>
  </si>
  <si>
    <t xml:space="preserve">Full unit costs reviewed?</t>
  </si>
  <si>
    <t xml:space="preserve">YES confirms unit costs include owner labor, packaging and chosen batch overhead.</t>
  </si>
  <si>
    <t xml:space="preserve">Plan label</t>
  </si>
  <si>
    <t xml:space="preserve">Illustrative month</t>
  </si>
  <si>
    <t xml:space="preserve">A label only, not an actual sales or cash-flow record.</t>
  </si>
  <si>
    <t xml:space="preserve">Keep shipping, refunds, tax and complicated fee bases outside this simplified model.</t>
  </si>
  <si>
    <t xml:space="preserve">Fixed charge is allocated across assumed identical items per order, not rounded-up real order counts.</t>
  </si>
  <si>
    <t xml:space="preserve">Use actual combined rates appropriate to your prices. No marketplace rate is supplied or verified here.</t>
  </si>
  <si>
    <t xml:space="preserve">Products</t>
  </si>
  <si>
    <t xml:space="preserve">One full cost per saleable unit. Do not add owner pay again on Summary.</t>
  </si>
  <si>
    <t xml:space="preserve">Product ID</t>
  </si>
  <si>
    <t xml:space="preserve">Product name</t>
  </si>
  <si>
    <t xml:space="preserve">Full unit cost ($)</t>
  </si>
  <si>
    <t xml:space="preserve">Input status</t>
  </si>
  <si>
    <t xml:space="preserve">CANDLE-01</t>
  </si>
  <si>
    <t xml:space="preserve">Illustrative candle</t>
  </si>
  <si>
    <t xml:space="preserve">TAG-01</t>
  </si>
  <si>
    <t xml:space="preserve">Illustrative wooden tag</t>
  </si>
  <si>
    <t xml:space="preserve">Copy the current cost per saleable unit from the cost planner, or enter your documented complete unit cost.</t>
  </si>
  <si>
    <t xml:space="preserve">Include rejected-piece consumption through saleable yield once. Blank cost is unknown; numeric zero is deliberate.</t>
  </si>
  <si>
    <t xml:space="preserve">Retail</t>
  </si>
  <si>
    <t xml:space="preserve">Generic item-price fee basis only. Enter prices, not promised selling prices.</t>
  </si>
  <si>
    <t xml:space="preserve">Price ($ / item)</t>
  </si>
  <si>
    <t xml:space="preserve">Monthly units</t>
  </si>
  <si>
    <t xml:space="preserve">Charge rate (%)</t>
  </si>
  <si>
    <t xml:space="preserve">Fixed charge ($ / order)</t>
  </si>
  <si>
    <t xml:space="preserve">Items / order</t>
  </si>
  <si>
    <t xml:space="preserve">Charge ($ / item)</t>
  </si>
  <si>
    <t xml:space="preserve">Planning contribution ($ / item)</t>
  </si>
  <si>
    <t xml:space="preserve">Revenue ($ / month)</t>
  </si>
  <si>
    <t xml:space="preserve">Planning contribution ($ / month)</t>
  </si>
  <si>
    <t xml:space="preserve">Planning contribution = entered price - full unit cost - modeled charges. Not accounting gross margin.</t>
  </si>
  <si>
    <t xml:space="preserve">Rates above are invented, not platform quotes. Allocations assume identical items and may imply fractional planned orders.</t>
  </si>
  <si>
    <t xml:space="preserve">Negative contribution is a valid warning. It does not become a recommended or profitable price.</t>
  </si>
  <si>
    <t xml:space="preserve">Wholesale</t>
  </si>
  <si>
    <t xml:space="preserve">Checks</t>
  </si>
  <si>
    <t xml:space="preserve">Fix every CHECK. PASS is model validation, not a promise of profit.</t>
  </si>
  <si>
    <t xml:space="preserve">Check</t>
  </si>
  <si>
    <t xml:space="preserve">Flag count</t>
  </si>
  <si>
    <t xml:space="preserve">What to review</t>
  </si>
  <si>
    <t xml:space="preserve">Setup incomplete</t>
  </si>
  <si>
    <t xml:space="preserve">  Additional costs numeric; all three confirmations YES; nonblank plan label.</t>
  </si>
  <si>
    <t xml:space="preserve">Invalid product rows</t>
  </si>
  <si>
    <t xml:space="preserve">  Unique nonblank text ID and name; numeric cost zero or positive.</t>
  </si>
  <si>
    <t xml:space="preserve">Invalid retail rows</t>
  </si>
  <si>
    <t xml:space="preserve">  Known unique product; numeric nonnegative price, charges and whole units.</t>
  </si>
  <si>
    <t xml:space="preserve">Invalid wholesale rows</t>
  </si>
  <si>
    <t xml:space="preserve">  Charge rate below 100%; positive whole items per order; no missing cells.</t>
  </si>
  <si>
    <t xml:space="preserve">No ready products</t>
  </si>
  <si>
    <t xml:space="preserve">  Enter at least one complete product.</t>
  </si>
  <si>
    <t xml:space="preserve">No ready channel rows</t>
  </si>
  <si>
    <t xml:space="preserve">  Enter at least one complete retail or wholesale row, even with zero sales.</t>
  </si>
  <si>
    <t xml:space="preserve">Negative unit contributions (warning)</t>
  </si>
  <si>
    <t xml:space="preserve">  Not blocking: review prices below modeled unit costs and charges.</t>
  </si>
  <si>
    <t xml:space="preserve">Monthly arithmetic tie (tolerance $0.000001)</t>
  </si>
  <si>
    <t xml:space="preserve">  Channel monthly results must tie to unit contributions multiplied by units.</t>
  </si>
  <si>
    <t xml:space="preserve">Any invalid input withholds the whole Summary. Warning count does not block valid negative scenarios.</t>
  </si>
  <si>
    <t xml:space="preserve">Sources</t>
  </si>
  <si>
    <t xml:space="preserve">Design references checked 2026-10-18. No external workbook links or copied software.</t>
  </si>
  <si>
    <t xml:space="preserve">Source / assumption</t>
  </si>
  <si>
    <t xml:space="preserve">URL or value</t>
  </si>
  <si>
    <t xml:space="preserve">Use / boundary</t>
  </si>
  <si>
    <t xml:space="preserve">All sample inputs</t>
  </si>
  <si>
    <t xml:space="preserve">Invented USD planning examples</t>
  </si>
  <si>
    <t xml:space="preserve">No actual sales, supplier quote, fee benchmark, income claim or recommendation.</t>
  </si>
  <si>
    <t xml:space="preserve">SBA planning</t>
  </si>
  <si>
    <t xml:space="preserve">https://www.sba.gov/business-guide/plan-your-business/calculate-your-startup-costs</t>
  </si>
  <si>
    <t xml:space="preserve">Fixed/variable distinction; estimated planning is not accounting certification.</t>
  </si>
  <si>
    <t xml:space="preserve">CandleScience guidance</t>
  </si>
  <si>
    <t xml:space="preserve">https://www.candlescience.com/how-to-price-your-candles/</t>
  </si>
  <si>
    <t xml:space="preserve">Supplier practitioner guidance: know costs and target market; no reproduced earnings claim.</t>
  </si>
  <si>
    <t xml:space="preserve">InvenTree pricing</t>
  </si>
  <si>
    <t xml:space="preserve">https://docs.inventree.org/en/latest/part/pricing/</t>
  </si>
  <si>
    <t xml:space="preserve">Separates cost and sale information. Reference only; no installation or copied code.</t>
  </si>
  <si>
    <t xml:space="preserve">LibreOffice Calc</t>
  </si>
  <si>
    <t xml:space="preserve">https://www.libreoffice.org/discover/calc/</t>
  </si>
  <si>
    <t xml:space="preserve">Free desktop route. Keep XLSX format; review all Checks after editing.</t>
  </si>
  <si>
    <t xml:space="preserve">Generic charges</t>
  </si>
  <si>
    <t xml:space="preserve">Price × rate + fixed charge / assumed identical items per order</t>
  </si>
  <si>
    <t xml:space="preserve">Not verified platform fee schedules. Excludes tax/shipping bases, caps, tiers, mixed baskets and refunds.</t>
  </si>
  <si>
    <t xml:space="preserve">Full unit cost</t>
  </si>
  <si>
    <t xml:space="preserve">Materials + owner labor + packaging + chosen allocated overhead</t>
  </si>
  <si>
    <t xml:space="preserve">Products cost is entered once. Planning contribution may include fixed cost allocations.</t>
  </si>
  <si>
    <t xml:space="preserve">Monthly surplus</t>
  </si>
  <si>
    <t xml:space="preserve">Total planning contribution - additional monthly costs</t>
  </si>
  <si>
    <t xml:space="preserve">Before income tax; not cash flow, accounting net profit or guaranteed owner pay.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</si>
</sst>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[RED]&quot;($&quot;#,##0.00\);\$0.00"/>
    <numFmt numFmtId="166" formatCode="0.0%"/>
    <numFmt numFmtId="167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3"/>
      <color rgb="FF173F3D"/>
      <name val="Arial"/>
      <family val="2"/>
      <charset val="1"/>
    </font>
    <font>
      <sz val="11"/>
      <color rgb="FF252B29"/>
      <name val="Arial"/>
      <family val="2"/>
      <charset val="1"/>
    </font>
    <font>
      <sz val="10"/>
      <color rgb="FF55615B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sz val="11"/>
      <color rgb="FF005BA8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F3D"/>
        <bgColor rgb="FF252B29"/>
      </patternFill>
    </fill>
    <fill>
      <patternFill patternType="solid">
        <fgColor rgb="FFE8F2EC"/>
        <bgColor rgb="FFE8F2FC"/>
      </patternFill>
    </fill>
    <fill>
      <patternFill patternType="solid">
        <fgColor rgb="FFE8F2FC"/>
        <bgColor rgb="FFE8F2E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9B3320"/>
      </font>
      <fill>
        <patternFill>
          <bgColor rgb="FFFBE5DA"/>
        </patternFill>
      </fill>
    </dxf>
    <dxf>
      <font>
        <color rgb="FF9B3320"/>
      </font>
      <fill>
        <patternFill>
          <bgColor rgb="FFFFF0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CA"/>
      <rgbColor rgb="FFE8F2FC"/>
      <rgbColor rgb="FF660066"/>
      <rgbColor rgb="FFFF8080"/>
      <rgbColor rgb="FF005B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2EC"/>
      <rgbColor rgb="FFCCFFCC"/>
      <rgbColor rgb="FFFFFF99"/>
      <rgbColor rgb="FF99CCFF"/>
      <rgbColor rgb="FFFF99CC"/>
      <rgbColor rgb="FFCC99FF"/>
      <rgbColor rgb="FFFBE5DA"/>
      <rgbColor rgb="FF3366FF"/>
      <rgbColor rgb="FF33CCCC"/>
      <rgbColor rgb="FF99CC00"/>
      <rgbColor rgb="FFFFCC00"/>
      <rgbColor rgb="FFFF9900"/>
      <rgbColor rgb="FFFF6600"/>
      <rgbColor rgb="FF55615B"/>
      <rgbColor rgb="FF969696"/>
      <rgbColor rgb="FF173F3D"/>
      <rgbColor rgb="FF339966"/>
      <rgbColor rgb="FF003300"/>
      <rgbColor rgb="FF333300"/>
      <rgbColor rgb="FF9B3320"/>
      <rgbColor rgb="FF993366"/>
      <rgbColor rgb="FF333399"/>
      <rgbColor rgb="FF252B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1"/>
    <col collapsed="false" customWidth="true" hidden="false" outlineLevel="0" max="2" min="2" style="0" width="21"/>
    <col collapsed="false" customWidth="true" hidden="false" outlineLevel="0" max="3" min="3" style="0" width="63"/>
  </cols>
  <sheetData>
    <row r="1" customFormat="false" ht="33.75" hidden="false" customHeight="true" outlineLevel="0" collapsed="false">
      <c r="A1" s="1" t="s">
        <v>0</v>
      </c>
      <c r="B1" s="2"/>
      <c r="C1" s="2"/>
    </row>
    <row r="2" customFormat="false" ht="30" hidden="false" customHeight="true" outlineLevel="0" collapsed="false">
      <c r="A2" s="2" t="s">
        <v>1</v>
      </c>
      <c r="B2" s="2"/>
      <c r="C2" s="2"/>
    </row>
    <row r="3" customFormat="false" ht="24" hidden="false" customHeight="true" outlineLevel="0" collapsed="false">
      <c r="A3" s="2"/>
      <c r="B3" s="2"/>
      <c r="C3" s="2"/>
    </row>
    <row r="4" customFormat="false" ht="25.5" hidden="false" customHeight="true" outlineLevel="0" collapsed="false">
      <c r="A4" s="3" t="s">
        <v>2</v>
      </c>
      <c r="B4" s="2"/>
      <c r="C4" s="2"/>
    </row>
    <row r="5" customFormat="false" ht="15" hidden="false" customHeight="false" outlineLevel="0" collapsed="false">
      <c r="A5" s="2"/>
      <c r="B5" s="2"/>
      <c r="C5" s="2"/>
    </row>
    <row r="6" customFormat="false" ht="45.75" hidden="false" customHeight="true" outlineLevel="0" collapsed="false">
      <c r="A6" s="4" t="s">
        <v>3</v>
      </c>
      <c r="B6" s="4" t="s">
        <v>4</v>
      </c>
      <c r="C6" s="4" t="s">
        <v>5</v>
      </c>
    </row>
    <row r="7" customFormat="false" ht="39.75" hidden="false" customHeight="true" outlineLevel="0" collapsed="false">
      <c r="A7" s="5" t="s">
        <v>6</v>
      </c>
      <c r="B7" s="6" t="str">
        <f aca="false">IFERROR(Checks!B3,"CHECK")</f>
        <v>PASS</v>
      </c>
      <c r="C7" s="5" t="s">
        <v>7</v>
      </c>
    </row>
    <row r="8" customFormat="false" ht="39.75" hidden="false" customHeight="true" outlineLevel="0" collapsed="false">
      <c r="A8" s="5" t="s">
        <v>8</v>
      </c>
      <c r="B8" s="6" t="str">
        <f aca="false">IFERROR(IF(Checks!$B$3="PASS",Setup!B11,"CHECK"),"CHECK")</f>
        <v>Illustrative month</v>
      </c>
      <c r="C8" s="5" t="s">
        <v>9</v>
      </c>
    </row>
    <row r="9" customFormat="false" ht="39.75" hidden="false" customHeight="true" outlineLevel="0" collapsed="false">
      <c r="A9" s="5" t="s">
        <v>10</v>
      </c>
      <c r="B9" s="7" t="n">
        <f aca="false">IFERROR(IF(Checks!$B$3="PASS",SUM(Retail!J7:J18),"CHECK"),"CHECK")</f>
        <v>420</v>
      </c>
      <c r="C9" s="5" t="s">
        <v>11</v>
      </c>
    </row>
    <row r="10" customFormat="false" ht="39.75" hidden="false" customHeight="true" outlineLevel="0" collapsed="false">
      <c r="A10" s="5" t="s">
        <v>12</v>
      </c>
      <c r="B10" s="7" t="n">
        <f aca="false">IFERROR(IF(Checks!$B$3="PASS",SUM(Wholesale!J7:J18),"CHECK"),"CHECK")</f>
        <v>340</v>
      </c>
      <c r="C10" s="5" t="s">
        <v>13</v>
      </c>
    </row>
    <row r="11" customFormat="false" ht="39.75" hidden="false" customHeight="true" outlineLevel="0" collapsed="false">
      <c r="A11" s="5" t="s">
        <v>14</v>
      </c>
      <c r="B11" s="7" t="n">
        <f aca="false">IFERROR(IF(Checks!$B$3="PASS",SUM(B9:B10),"CHECK"),"CHECK")</f>
        <v>760</v>
      </c>
      <c r="C11" s="5" t="s">
        <v>15</v>
      </c>
    </row>
    <row r="12" customFormat="false" ht="39.75" hidden="false" customHeight="true" outlineLevel="0" collapsed="false">
      <c r="A12" s="5" t="s">
        <v>16</v>
      </c>
      <c r="B12" s="7" t="n">
        <f aca="false">IFERROR(IF(Checks!$B$3="PASS",SUM(Retail!K7:K18),"CHECK"),"CHECK")</f>
        <v>233.7</v>
      </c>
      <c r="C12" s="5" t="s">
        <v>17</v>
      </c>
    </row>
    <row r="13" customFormat="false" ht="39.75" hidden="false" customHeight="true" outlineLevel="0" collapsed="false">
      <c r="A13" s="5" t="s">
        <v>18</v>
      </c>
      <c r="B13" s="7" t="n">
        <f aca="false">IFERROR(IF(Checks!$B$3="PASS",SUM(Wholesale!K7:K18),"CHECK"),"CHECK")</f>
        <v>124.24</v>
      </c>
      <c r="C13" s="5" t="s">
        <v>17</v>
      </c>
    </row>
    <row r="14" customFormat="false" ht="39.75" hidden="false" customHeight="true" outlineLevel="0" collapsed="false">
      <c r="A14" s="5" t="s">
        <v>19</v>
      </c>
      <c r="B14" s="7" t="n">
        <f aca="false">IFERROR(IF(Checks!$B$3="PASS",SUM(B12:B13),"CHECK"),"CHECK")</f>
        <v>357.94</v>
      </c>
      <c r="C14" s="5" t="s">
        <v>20</v>
      </c>
    </row>
    <row r="15" customFormat="false" ht="39.75" hidden="false" customHeight="true" outlineLevel="0" collapsed="false">
      <c r="A15" s="5" t="s">
        <v>21</v>
      </c>
      <c r="B15" s="7" t="n">
        <f aca="false">IFERROR(IF(Checks!$B$3="PASS",Setup!B7,"CHECK"),"CHECK")</f>
        <v>40</v>
      </c>
      <c r="C15" s="5" t="s">
        <v>22</v>
      </c>
    </row>
    <row r="16" customFormat="false" ht="39.75" hidden="false" customHeight="true" outlineLevel="0" collapsed="false">
      <c r="A16" s="4" t="s">
        <v>23</v>
      </c>
      <c r="B16" s="8" t="n">
        <f aca="false">IFERROR(IF(Checks!$B$3="PASS",B14-B15,"CHECK"),"CHECK")</f>
        <v>317.94</v>
      </c>
      <c r="C16" s="4" t="s">
        <v>24</v>
      </c>
    </row>
    <row r="17" customFormat="false" ht="39.75" hidden="false" customHeight="true" outlineLevel="0" collapsed="false">
      <c r="A17" s="5" t="s">
        <v>25</v>
      </c>
      <c r="B17" s="9" t="n">
        <f aca="false">IFERROR(IF(Checks!$B$3="PASS",IF(B11=0,0,B16/B11),"CHECK"),"CHECK")</f>
        <v>0.418342105263158</v>
      </c>
      <c r="C17" s="5" t="s">
        <v>26</v>
      </c>
    </row>
    <row r="18" customFormat="false" ht="39.75" hidden="false" customHeight="true" outlineLevel="0" collapsed="false">
      <c r="A18" s="5" t="s">
        <v>27</v>
      </c>
      <c r="B18" s="6" t="str">
        <f aca="false">IFERROR(IF(Checks!$B$3="PASS",IF(Checks!B13&gt;0,"NEGATIVE UNIT CONTRIBUTION",IF(B16&lt;0,"NEGATIVE MONTHLY SURPLUS","Review assumptions")),"CHECK"),"CHECK")</f>
        <v>Review assumptions</v>
      </c>
      <c r="C18" s="5" t="s">
        <v>28</v>
      </c>
    </row>
    <row r="19" customFormat="false" ht="39.75" hidden="false" customHeight="true" outlineLevel="0" collapsed="false">
      <c r="A19" s="5"/>
      <c r="B19" s="10"/>
      <c r="C19" s="5"/>
    </row>
    <row r="20" customFormat="false" ht="39.75" hidden="false" customHeight="true" outlineLevel="0" collapsed="false">
      <c r="A20" s="5"/>
      <c r="B20" s="10"/>
      <c r="C20" s="5"/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2" t="s">
        <v>29</v>
      </c>
      <c r="B22" s="2"/>
      <c r="C22" s="2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2" t="s">
        <v>30</v>
      </c>
      <c r="B24" s="2"/>
      <c r="C24" s="2"/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" t="s">
        <v>31</v>
      </c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  <row r="30" customFormat="false" ht="15" hidden="false" customHeight="false" outlineLevel="0" collapsed="false">
      <c r="A30" s="2"/>
      <c r="B30" s="2"/>
      <c r="C30" s="2"/>
    </row>
  </sheetData>
  <conditionalFormatting sqref="B7:B20">
    <cfRule type="expression" priority="2" aboveAverage="0" equalAverage="0" bottom="0" percent="0" rank="0" text="" dxfId="0">
      <formula>ISNUMBER(SEARCH("CHECK",B7))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22"/>
    <col collapsed="false" customWidth="true" hidden="false" outlineLevel="0" max="3" min="3" style="0" width="83"/>
  </cols>
  <sheetData>
    <row r="1" customFormat="false" ht="33.75" hidden="false" customHeight="true" outlineLevel="0" collapsed="false">
      <c r="A1" s="1" t="s">
        <v>32</v>
      </c>
      <c r="B1" s="2"/>
      <c r="C1" s="2"/>
    </row>
    <row r="2" customFormat="false" ht="30" hidden="false" customHeight="true" outlineLevel="0" collapsed="false">
      <c r="A2" s="2" t="s">
        <v>33</v>
      </c>
      <c r="B2" s="2"/>
      <c r="C2" s="2"/>
    </row>
    <row r="3" customFormat="false" ht="24" hidden="false" customHeight="true" outlineLevel="0" collapsed="false">
      <c r="A3" s="2"/>
      <c r="B3" s="11" t="str">
        <f aca="false">IFERROR(IF(AND(ISNUMBER(B7),B7&gt;=0,B8="YES",B9="YES",B10="YES",ISTEXT(B11),LEN(TRIM(B11))&gt;0),"READY","CHECK"),"CHECK")</f>
        <v>READY</v>
      </c>
      <c r="C3" s="2"/>
    </row>
    <row r="4" customFormat="false" ht="25.5" hidden="false" customHeight="true" outlineLevel="0" collapsed="false">
      <c r="A4" s="3" t="s">
        <v>2</v>
      </c>
      <c r="B4" s="2"/>
      <c r="C4" s="2"/>
    </row>
    <row r="5" customFormat="false" ht="15" hidden="false" customHeight="false" outlineLevel="0" collapsed="false">
      <c r="A5" s="2"/>
      <c r="B5" s="2"/>
      <c r="C5" s="2"/>
    </row>
    <row r="6" customFormat="false" ht="45.75" hidden="false" customHeight="true" outlineLevel="0" collapsed="false">
      <c r="A6" s="4" t="s">
        <v>34</v>
      </c>
      <c r="B6" s="4" t="s">
        <v>35</v>
      </c>
      <c r="C6" s="4" t="s">
        <v>36</v>
      </c>
    </row>
    <row r="7" customFormat="false" ht="48" hidden="false" customHeight="true" outlineLevel="0" collapsed="false">
      <c r="A7" s="5" t="s">
        <v>37</v>
      </c>
      <c r="B7" s="12" t="n">
        <v>40</v>
      </c>
      <c r="C7" s="5" t="s">
        <v>38</v>
      </c>
    </row>
    <row r="8" customFormat="false" ht="48" hidden="false" customHeight="true" outlineLevel="0" collapsed="false">
      <c r="A8" s="5" t="s">
        <v>39</v>
      </c>
      <c r="B8" s="13" t="s">
        <v>40</v>
      </c>
      <c r="C8" s="5" t="s">
        <v>41</v>
      </c>
    </row>
    <row r="9" customFormat="false" ht="48" hidden="false" customHeight="true" outlineLevel="0" collapsed="false">
      <c r="A9" s="5" t="s">
        <v>42</v>
      </c>
      <c r="B9" s="13" t="s">
        <v>40</v>
      </c>
      <c r="C9" s="5" t="s">
        <v>43</v>
      </c>
    </row>
    <row r="10" customFormat="false" ht="48" hidden="false" customHeight="true" outlineLevel="0" collapsed="false">
      <c r="A10" s="5" t="s">
        <v>44</v>
      </c>
      <c r="B10" s="13" t="s">
        <v>40</v>
      </c>
      <c r="C10" s="5" t="s">
        <v>45</v>
      </c>
    </row>
    <row r="11" customFormat="false" ht="48" hidden="false" customHeight="true" outlineLevel="0" collapsed="false">
      <c r="A11" s="5" t="s">
        <v>46</v>
      </c>
      <c r="B11" s="13" t="s">
        <v>47</v>
      </c>
      <c r="C11" s="5" t="s">
        <v>48</v>
      </c>
    </row>
    <row r="12" customFormat="false" ht="15" hidden="false" customHeight="false" outlineLevel="0" collapsed="false">
      <c r="A12" s="2"/>
      <c r="B12" s="2"/>
      <c r="C12" s="2"/>
    </row>
    <row r="13" customFormat="false" ht="15" hidden="false" customHeight="false" outlineLevel="0" collapsed="false">
      <c r="A13" s="2"/>
      <c r="B13" s="2"/>
      <c r="C13" s="2"/>
    </row>
    <row r="14" customFormat="false" ht="15" hidden="false" customHeight="false" outlineLevel="0" collapsed="false">
      <c r="A14" s="2" t="s">
        <v>49</v>
      </c>
      <c r="B14" s="2"/>
      <c r="C14" s="2"/>
    </row>
    <row r="15" customFormat="false" ht="15" hidden="false" customHeight="false" outlineLevel="0" collapsed="false">
      <c r="A15" s="2"/>
      <c r="B15" s="2"/>
      <c r="C15" s="2"/>
    </row>
    <row r="16" customFormat="false" ht="15" hidden="false" customHeight="false" outlineLevel="0" collapsed="false">
      <c r="A16" s="2" t="s">
        <v>50</v>
      </c>
      <c r="B16" s="2"/>
      <c r="C16" s="2"/>
    </row>
    <row r="17" customFormat="false" ht="15" hidden="false" customHeight="false" outlineLevel="0" collapsed="false">
      <c r="A17" s="2"/>
      <c r="B17" s="2"/>
      <c r="C17" s="2"/>
    </row>
    <row r="18" customFormat="false" ht="15" hidden="false" customHeight="false" outlineLevel="0" collapsed="false">
      <c r="A18" s="2" t="s">
        <v>51</v>
      </c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15" hidden="false" customHeight="false" outlineLevel="0" collapsed="false">
      <c r="A20" s="2"/>
      <c r="B20" s="2"/>
      <c r="C20" s="2"/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2"/>
      <c r="B22" s="2"/>
      <c r="C22" s="2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2"/>
      <c r="B24" s="2"/>
      <c r="C24" s="2"/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  <row r="30" customFormat="false" ht="15" hidden="false" customHeight="false" outlineLevel="0" collapsed="false">
      <c r="A30" s="2"/>
      <c r="B30" s="2"/>
      <c r="C30" s="2"/>
    </row>
  </sheetData>
  <conditionalFormatting sqref="B3">
    <cfRule type="expression" priority="2" aboveAverage="0" equalAverage="0" bottom="0" percent="0" rank="0" text="" dxfId="0">
      <formula>ISNUMBER(SEARCH("CHECK",B3))</formula>
    </cfRule>
  </conditionalFormatting>
  <dataValidations count="2">
    <dataValidation allowBlank="true" error="Use the stated numeric range; check all flags before relying on results." errorStyle="stop" errorTitle="Review input" operator="greaterThanOrEqual" showDropDown="false" showErrorMessage="false" showInputMessage="false" sqref="B7" type="decimal">
      <formula1>0</formula1>
      <formula2>0</formula2>
    </dataValidation>
    <dataValidation allowBlank="false" errorStyle="stop" operator="between" showDropDown="false" showErrorMessage="false" showInputMessage="false" sqref="B8:B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5"/>
    <col collapsed="false" customWidth="true" hidden="false" outlineLevel="0" max="3" min="3" style="0" width="23"/>
    <col collapsed="false" customWidth="true" hidden="false" outlineLevel="0" max="4" min="4" style="0" width="19"/>
  </cols>
  <sheetData>
    <row r="1" customFormat="false" ht="33.75" hidden="false" customHeight="true" outlineLevel="0" collapsed="false">
      <c r="A1" s="1" t="s">
        <v>52</v>
      </c>
      <c r="B1" s="2"/>
      <c r="C1" s="2"/>
      <c r="D1" s="2"/>
    </row>
    <row r="2" customFormat="false" ht="30" hidden="false" customHeight="true" outlineLevel="0" collapsed="false">
      <c r="A2" s="2" t="s">
        <v>53</v>
      </c>
      <c r="B2" s="2"/>
      <c r="C2" s="2"/>
      <c r="D2" s="2"/>
    </row>
    <row r="3" customFormat="false" ht="24" hidden="false" customHeight="true" outlineLevel="0" collapsed="false">
      <c r="A3" s="2"/>
      <c r="B3" s="2"/>
      <c r="C3" s="2"/>
      <c r="D3" s="2"/>
    </row>
    <row r="4" customFormat="false" ht="25.5" hidden="false" customHeight="true" outlineLevel="0" collapsed="false">
      <c r="A4" s="3" t="s">
        <v>2</v>
      </c>
      <c r="B4" s="2"/>
      <c r="C4" s="2"/>
      <c r="D4" s="2"/>
    </row>
    <row r="5" customFormat="false" ht="15" hidden="false" customHeight="false" outlineLevel="0" collapsed="false">
      <c r="A5" s="2"/>
      <c r="B5" s="2"/>
      <c r="C5" s="2"/>
      <c r="D5" s="2"/>
    </row>
    <row r="6" customFormat="false" ht="45.75" hidden="false" customHeight="true" outlineLevel="0" collapsed="false">
      <c r="A6" s="4" t="s">
        <v>54</v>
      </c>
      <c r="B6" s="4" t="s">
        <v>55</v>
      </c>
      <c r="C6" s="4" t="s">
        <v>56</v>
      </c>
      <c r="D6" s="4" t="s">
        <v>57</v>
      </c>
    </row>
    <row r="7" customFormat="false" ht="33" hidden="false" customHeight="true" outlineLevel="0" collapsed="false">
      <c r="A7" s="14" t="s">
        <v>58</v>
      </c>
      <c r="B7" s="14" t="s">
        <v>59</v>
      </c>
      <c r="C7" s="15" t="n">
        <v>6.69</v>
      </c>
      <c r="D7" s="11" t="str">
        <f aca="false">IFERROR(IF(COUNTA(A7:C7)=0,"UNUSED",IF(AND(ISTEXT(A7),LEN(TRIM(A7))&gt;0,LEN(A7)=LEN(TRIM(A7)),ISERROR(SEARCH("~*",A7)),ISERROR(SEARCH("~?",A7)),ISERROR(SEARCH("~~",A7)),COUNTIF($A$7:$A$18,A7)=1,ISTEXT(B7),LEN(TRIM(B7))&gt;0,ISNUMBER(C7),C7&gt;=0),"READY","CHECK")),"CHECK")</f>
        <v>READY</v>
      </c>
    </row>
    <row r="8" customFormat="false" ht="33" hidden="false" customHeight="true" outlineLevel="0" collapsed="false">
      <c r="A8" s="14" t="s">
        <v>60</v>
      </c>
      <c r="B8" s="14" t="s">
        <v>61</v>
      </c>
      <c r="C8" s="15" t="n">
        <v>1.25</v>
      </c>
      <c r="D8" s="11" t="str">
        <f aca="false">IFERROR(IF(COUNTA(A8:C8)=0,"UNUSED",IF(AND(ISTEXT(A8),LEN(TRIM(A8))&gt;0,LEN(A8)=LEN(TRIM(A8)),ISERROR(SEARCH("~*",A8)),ISERROR(SEARCH("~?",A8)),ISERROR(SEARCH("~~",A8)),COUNTIF($A$7:$A$18,A8)=1,ISTEXT(B8),LEN(TRIM(B8))&gt;0,ISNUMBER(C8),C8&gt;=0),"READY","CHECK")),"CHECK")</f>
        <v>READY</v>
      </c>
    </row>
    <row r="9" customFormat="false" ht="33" hidden="false" customHeight="true" outlineLevel="0" collapsed="false">
      <c r="A9" s="14"/>
      <c r="B9" s="14"/>
      <c r="C9" s="15"/>
      <c r="D9" s="11" t="str">
        <f aca="false">IFERROR(IF(COUNTA(A9:C9)=0,"UNUSED",IF(AND(ISTEXT(A9),LEN(TRIM(A9))&gt;0,LEN(A9)=LEN(TRIM(A9)),ISERROR(SEARCH("~*",A9)),ISERROR(SEARCH("~?",A9)),ISERROR(SEARCH("~~",A9)),COUNTIF($A$7:$A$18,A9)=1,ISTEXT(B9),LEN(TRIM(B9))&gt;0,ISNUMBER(C9),C9&gt;=0),"READY","CHECK")),"CHECK")</f>
        <v>UNUSED</v>
      </c>
    </row>
    <row r="10" customFormat="false" ht="33" hidden="false" customHeight="true" outlineLevel="0" collapsed="false">
      <c r="A10" s="14"/>
      <c r="B10" s="14"/>
      <c r="C10" s="15"/>
      <c r="D10" s="11" t="str">
        <f aca="false">IFERROR(IF(COUNTA(A10:C10)=0,"UNUSED",IF(AND(ISTEXT(A10),LEN(TRIM(A10))&gt;0,LEN(A10)=LEN(TRIM(A10)),ISERROR(SEARCH("~*",A10)),ISERROR(SEARCH("~?",A10)),ISERROR(SEARCH("~~",A10)),COUNTIF($A$7:$A$18,A10)=1,ISTEXT(B10),LEN(TRIM(B10))&gt;0,ISNUMBER(C10),C10&gt;=0),"READY","CHECK")),"CHECK")</f>
        <v>UNUSED</v>
      </c>
    </row>
    <row r="11" customFormat="false" ht="33" hidden="false" customHeight="true" outlineLevel="0" collapsed="false">
      <c r="A11" s="14"/>
      <c r="B11" s="14"/>
      <c r="C11" s="15"/>
      <c r="D11" s="11" t="str">
        <f aca="false">IFERROR(IF(COUNTA(A11:C11)=0,"UNUSED",IF(AND(ISTEXT(A11),LEN(TRIM(A11))&gt;0,LEN(A11)=LEN(TRIM(A11)),ISERROR(SEARCH("~*",A11)),ISERROR(SEARCH("~?",A11)),ISERROR(SEARCH("~~",A11)),COUNTIF($A$7:$A$18,A11)=1,ISTEXT(B11),LEN(TRIM(B11))&gt;0,ISNUMBER(C11),C11&gt;=0),"READY","CHECK")),"CHECK")</f>
        <v>UNUSED</v>
      </c>
    </row>
    <row r="12" customFormat="false" ht="33" hidden="false" customHeight="true" outlineLevel="0" collapsed="false">
      <c r="A12" s="14"/>
      <c r="B12" s="14"/>
      <c r="C12" s="15"/>
      <c r="D12" s="11" t="str">
        <f aca="false">IFERROR(IF(COUNTA(A12:C12)=0,"UNUSED",IF(AND(ISTEXT(A12),LEN(TRIM(A12))&gt;0,LEN(A12)=LEN(TRIM(A12)),ISERROR(SEARCH("~*",A12)),ISERROR(SEARCH("~?",A12)),ISERROR(SEARCH("~~",A12)),COUNTIF($A$7:$A$18,A12)=1,ISTEXT(B12),LEN(TRIM(B12))&gt;0,ISNUMBER(C12),C12&gt;=0),"READY","CHECK")),"CHECK")</f>
        <v>UNUSED</v>
      </c>
    </row>
    <row r="13" customFormat="false" ht="33" hidden="false" customHeight="true" outlineLevel="0" collapsed="false">
      <c r="A13" s="14"/>
      <c r="B13" s="14"/>
      <c r="C13" s="15"/>
      <c r="D13" s="11" t="str">
        <f aca="false">IFERROR(IF(COUNTA(A13:C13)=0,"UNUSED",IF(AND(ISTEXT(A13),LEN(TRIM(A13))&gt;0,LEN(A13)=LEN(TRIM(A13)),ISERROR(SEARCH("~*",A13)),ISERROR(SEARCH("~?",A13)),ISERROR(SEARCH("~~",A13)),COUNTIF($A$7:$A$18,A13)=1,ISTEXT(B13),LEN(TRIM(B13))&gt;0,ISNUMBER(C13),C13&gt;=0),"READY","CHECK")),"CHECK")</f>
        <v>UNUSED</v>
      </c>
    </row>
    <row r="14" customFormat="false" ht="33" hidden="false" customHeight="true" outlineLevel="0" collapsed="false">
      <c r="A14" s="14"/>
      <c r="B14" s="14"/>
      <c r="C14" s="15"/>
      <c r="D14" s="11" t="str">
        <f aca="false">IFERROR(IF(COUNTA(A14:C14)=0,"UNUSED",IF(AND(ISTEXT(A14),LEN(TRIM(A14))&gt;0,LEN(A14)=LEN(TRIM(A14)),ISERROR(SEARCH("~*",A14)),ISERROR(SEARCH("~?",A14)),ISERROR(SEARCH("~~",A14)),COUNTIF($A$7:$A$18,A14)=1,ISTEXT(B14),LEN(TRIM(B14))&gt;0,ISNUMBER(C14),C14&gt;=0),"READY","CHECK")),"CHECK")</f>
        <v>UNUSED</v>
      </c>
    </row>
    <row r="15" customFormat="false" ht="33" hidden="false" customHeight="true" outlineLevel="0" collapsed="false">
      <c r="A15" s="14"/>
      <c r="B15" s="14"/>
      <c r="C15" s="15"/>
      <c r="D15" s="11" t="str">
        <f aca="false">IFERROR(IF(COUNTA(A15:C15)=0,"UNUSED",IF(AND(ISTEXT(A15),LEN(TRIM(A15))&gt;0,LEN(A15)=LEN(TRIM(A15)),ISERROR(SEARCH("~*",A15)),ISERROR(SEARCH("~?",A15)),ISERROR(SEARCH("~~",A15)),COUNTIF($A$7:$A$18,A15)=1,ISTEXT(B15),LEN(TRIM(B15))&gt;0,ISNUMBER(C15),C15&gt;=0),"READY","CHECK")),"CHECK")</f>
        <v>UNUSED</v>
      </c>
    </row>
    <row r="16" customFormat="false" ht="33" hidden="false" customHeight="true" outlineLevel="0" collapsed="false">
      <c r="A16" s="14"/>
      <c r="B16" s="14"/>
      <c r="C16" s="15"/>
      <c r="D16" s="11" t="str">
        <f aca="false">IFERROR(IF(COUNTA(A16:C16)=0,"UNUSED",IF(AND(ISTEXT(A16),LEN(TRIM(A16))&gt;0,LEN(A16)=LEN(TRIM(A16)),ISERROR(SEARCH("~*",A16)),ISERROR(SEARCH("~?",A16)),ISERROR(SEARCH("~~",A16)),COUNTIF($A$7:$A$18,A16)=1,ISTEXT(B16),LEN(TRIM(B16))&gt;0,ISNUMBER(C16),C16&gt;=0),"READY","CHECK")),"CHECK")</f>
        <v>UNUSED</v>
      </c>
    </row>
    <row r="17" customFormat="false" ht="33" hidden="false" customHeight="true" outlineLevel="0" collapsed="false">
      <c r="A17" s="14"/>
      <c r="B17" s="14"/>
      <c r="C17" s="15"/>
      <c r="D17" s="11" t="str">
        <f aca="false">IFERROR(IF(COUNTA(A17:C17)=0,"UNUSED",IF(AND(ISTEXT(A17),LEN(TRIM(A17))&gt;0,LEN(A17)=LEN(TRIM(A17)),ISERROR(SEARCH("~*",A17)),ISERROR(SEARCH("~?",A17)),ISERROR(SEARCH("~~",A17)),COUNTIF($A$7:$A$18,A17)=1,ISTEXT(B17),LEN(TRIM(B17))&gt;0,ISNUMBER(C17),C17&gt;=0),"READY","CHECK")),"CHECK")</f>
        <v>UNUSED</v>
      </c>
    </row>
    <row r="18" customFormat="false" ht="33" hidden="false" customHeight="true" outlineLevel="0" collapsed="false">
      <c r="A18" s="14"/>
      <c r="B18" s="14"/>
      <c r="C18" s="15"/>
      <c r="D18" s="11" t="str">
        <f aca="false">IFERROR(IF(COUNTA(A18:C18)=0,"UNUSED",IF(AND(ISTEXT(A18),LEN(TRIM(A18))&gt;0,LEN(A18)=LEN(TRIM(A18)),ISERROR(SEARCH("~*",A18)),ISERROR(SEARCH("~?",A18)),ISERROR(SEARCH("~~",A18)),COUNTIF($A$7:$A$18,A18)=1,ISTEXT(B18),LEN(TRIM(B18))&gt;0,ISNUMBER(C18),C18&gt;=0),"READY","CHECK")),"CHECK")</f>
        <v>UNUSED</v>
      </c>
    </row>
    <row r="19" customFormat="false" ht="15" hidden="false" customHeight="false" outlineLevel="0" collapsed="false">
      <c r="A19" s="2"/>
      <c r="B19" s="2"/>
      <c r="C19" s="2"/>
      <c r="D19" s="2"/>
    </row>
    <row r="20" customFormat="false" ht="15" hidden="false" customHeight="false" outlineLevel="0" collapsed="false">
      <c r="A20" s="2"/>
      <c r="B20" s="2"/>
      <c r="C20" s="2"/>
      <c r="D20" s="2"/>
    </row>
    <row r="21" customFormat="false" ht="15" hidden="false" customHeight="false" outlineLevel="0" collapsed="false">
      <c r="A21" s="2" t="s">
        <v>62</v>
      </c>
      <c r="B21" s="2"/>
      <c r="C21" s="2"/>
      <c r="D21" s="2"/>
    </row>
    <row r="22" customFormat="false" ht="15" hidden="false" customHeight="false" outlineLevel="0" collapsed="false">
      <c r="A22" s="2"/>
      <c r="B22" s="2"/>
      <c r="C22" s="2"/>
      <c r="D22" s="2"/>
    </row>
    <row r="23" customFormat="false" ht="15" hidden="false" customHeight="false" outlineLevel="0" collapsed="false">
      <c r="A23" s="2" t="s">
        <v>63</v>
      </c>
      <c r="B23" s="2"/>
      <c r="C23" s="2"/>
      <c r="D23" s="2"/>
    </row>
    <row r="24" customFormat="false" ht="15" hidden="false" customHeight="false" outlineLevel="0" collapsed="false">
      <c r="A24" s="2"/>
      <c r="B24" s="2"/>
      <c r="C24" s="2"/>
      <c r="D24" s="2"/>
    </row>
    <row r="25" customFormat="false" ht="15" hidden="false" customHeight="false" outlineLevel="0" collapsed="false">
      <c r="A25" s="2"/>
      <c r="B25" s="2"/>
      <c r="C25" s="2"/>
      <c r="D25" s="2"/>
    </row>
    <row r="26" customFormat="false" ht="15" hidden="false" customHeight="false" outlineLevel="0" collapsed="false">
      <c r="A26" s="2"/>
      <c r="B26" s="2"/>
      <c r="C26" s="2"/>
      <c r="D26" s="2"/>
    </row>
    <row r="27" customFormat="false" ht="15" hidden="false" customHeight="false" outlineLevel="0" collapsed="false">
      <c r="A27" s="2"/>
      <c r="B27" s="2"/>
      <c r="C27" s="2"/>
      <c r="D27" s="2"/>
    </row>
    <row r="28" customFormat="false" ht="15" hidden="false" customHeight="false" outlineLevel="0" collapsed="false">
      <c r="A28" s="2"/>
      <c r="B28" s="2"/>
      <c r="C28" s="2"/>
      <c r="D28" s="2"/>
    </row>
    <row r="29" customFormat="false" ht="15" hidden="false" customHeight="false" outlineLevel="0" collapsed="false">
      <c r="A29" s="2"/>
      <c r="B29" s="2"/>
      <c r="C29" s="2"/>
      <c r="D29" s="2"/>
    </row>
    <row r="30" customFormat="false" ht="15" hidden="false" customHeight="false" outlineLevel="0" collapsed="false">
      <c r="A30" s="2"/>
      <c r="B30" s="2"/>
      <c r="C30" s="2"/>
      <c r="D30" s="2"/>
    </row>
  </sheetData>
  <conditionalFormatting sqref="D7:D18">
    <cfRule type="expression" priority="2" aboveAverage="0" equalAverage="0" bottom="0" percent="0" rank="0" text="" dxfId="0">
      <formula>ISNUMBER(SEARCH("CHECK",D7))</formula>
    </cfRule>
  </conditionalFormatting>
  <dataValidations count="1">
    <dataValidation allowBlank="true" error="Use the stated numeric range; check all flags before relying on results." errorStyle="stop" errorTitle="Review input" operator="greaterThanOrEqual" showDropDown="false" showErrorMessage="false" showInputMessage="false" sqref="C7:C1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4" min="2" style="0" width="15"/>
    <col collapsed="false" customWidth="true" hidden="false" outlineLevel="0" max="5" min="5" style="0" width="17"/>
    <col collapsed="false" customWidth="true" hidden="false" outlineLevel="0" max="6" min="6" style="0" width="15"/>
    <col collapsed="false" customWidth="true" hidden="false" outlineLevel="0" max="8" min="7" style="0" width="17"/>
    <col collapsed="false" customWidth="true" hidden="false" outlineLevel="0" max="10" min="9" style="0" width="20"/>
    <col collapsed="false" customWidth="true" hidden="false" outlineLevel="0" max="11" min="11" style="0" width="23"/>
  </cols>
  <sheetData>
    <row r="1" customFormat="false" ht="33.75" hidden="false" customHeight="true" outlineLevel="0" collapsed="false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0" hidden="false" customHeight="true" outlineLevel="0" collapsed="false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.5" hidden="false" customHeight="true" outlineLevel="0" collapsed="false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45.75" hidden="false" customHeight="true" outlineLevel="0" collapsed="false">
      <c r="A6" s="4" t="s">
        <v>54</v>
      </c>
      <c r="B6" s="4" t="s">
        <v>66</v>
      </c>
      <c r="C6" s="4" t="s">
        <v>67</v>
      </c>
      <c r="D6" s="4" t="s">
        <v>68</v>
      </c>
      <c r="E6" s="4" t="s">
        <v>69</v>
      </c>
      <c r="F6" s="4" t="s">
        <v>70</v>
      </c>
      <c r="G6" s="4" t="s">
        <v>57</v>
      </c>
      <c r="H6" s="4" t="s">
        <v>71</v>
      </c>
      <c r="I6" s="4" t="s">
        <v>72</v>
      </c>
      <c r="J6" s="4" t="s">
        <v>73</v>
      </c>
      <c r="K6" s="4" t="s">
        <v>74</v>
      </c>
    </row>
    <row r="7" customFormat="false" ht="33.75" hidden="false" customHeight="true" outlineLevel="0" collapsed="false">
      <c r="A7" s="14" t="s">
        <v>58</v>
      </c>
      <c r="B7" s="15" t="n">
        <v>15</v>
      </c>
      <c r="C7" s="16" t="n">
        <v>20</v>
      </c>
      <c r="D7" s="17" t="n">
        <v>0.03</v>
      </c>
      <c r="E7" s="15" t="n">
        <v>0.3</v>
      </c>
      <c r="F7" s="16" t="n">
        <v>1</v>
      </c>
      <c r="G7" s="11" t="str">
        <f aca="false">IFERROR(IF(COUNTA(A7:F7)=0,"UNUSED",IF(AND(ISTEXT(A7),LEN(TRIM(A7))&gt;0,LEN(A7)=LEN(TRIM(A7)),ISERROR(SEARCH("~*",A7)),ISERROR(SEARCH("~?",A7)),ISERROR(SEARCH("~~",A7)),COUNTIF($A$7:$A$18,A7)=1,COUNTIF(Products!$A$7:$A$18,A7)=1,VLOOKUP(A7,Products!$A$7:$D$18,4,FALSE())="READY",ISNUMBER(B7),B7&gt;=0,ISNUMBER(C7),C7&gt;=0,C7=INT(C7),ISNUMBER(D7),D7&gt;=0,D7&lt;1,ISNUMBER(E7),E7&gt;=0,ISNUMBER(F7),F7&gt;0,F7=INT(F7)),"READY","CHECK")),"CHECK")</f>
        <v>READY</v>
      </c>
      <c r="H7" s="18" t="n">
        <f aca="false">IFERROR(IF(G7="UNUSED","",IF(AND(G7="READY",Setup!$B$3="READY"),B7*D7+E7/F7,"CHECK")),"CHECK")</f>
        <v>0.75</v>
      </c>
      <c r="I7" s="18" t="n">
        <f aca="false">IFERROR(IF(G7="UNUSED","",IF(AND(G7="READY",Setup!$B$3="READY"),B7-VLOOKUP(A7,Products!$A$7:$C$18,3,FALSE())-H7,"CHECK")),"CHECK")</f>
        <v>7.56</v>
      </c>
      <c r="J7" s="18" t="n">
        <f aca="false">IFERROR(IF(G7="UNUSED","",IF(AND(G7="READY",Setup!$B$3="READY"),B7*C7,"CHECK")),"CHECK")</f>
        <v>300</v>
      </c>
      <c r="K7" s="18" t="n">
        <f aca="false">IFERROR(IF(G7="UNUSED","",IF(AND(G7="READY",Setup!$B$3="READY"),I7*C7,"CHECK")),"CHECK")</f>
        <v>151.2</v>
      </c>
    </row>
    <row r="8" customFormat="false" ht="33.75" hidden="false" customHeight="true" outlineLevel="0" collapsed="false">
      <c r="A8" s="14" t="s">
        <v>60</v>
      </c>
      <c r="B8" s="15" t="n">
        <v>4</v>
      </c>
      <c r="C8" s="16" t="n">
        <v>30</v>
      </c>
      <c r="D8" s="17" t="n">
        <v>0</v>
      </c>
      <c r="E8" s="15" t="n">
        <v>0</v>
      </c>
      <c r="F8" s="16" t="n">
        <v>1</v>
      </c>
      <c r="G8" s="11" t="str">
        <f aca="false">IFERROR(IF(COUNTA(A8:F8)=0,"UNUSED",IF(AND(ISTEXT(A8),LEN(TRIM(A8))&gt;0,LEN(A8)=LEN(TRIM(A8)),ISERROR(SEARCH("~*",A8)),ISERROR(SEARCH("~?",A8)),ISERROR(SEARCH("~~",A8)),COUNTIF($A$7:$A$18,A8)=1,COUNTIF(Products!$A$7:$A$18,A8)=1,VLOOKUP(A8,Products!$A$7:$D$18,4,FALSE())="READY",ISNUMBER(B8),B8&gt;=0,ISNUMBER(C8),C8&gt;=0,C8=INT(C8),ISNUMBER(D8),D8&gt;=0,D8&lt;1,ISNUMBER(E8),E8&gt;=0,ISNUMBER(F8),F8&gt;0,F8=INT(F8)),"READY","CHECK")),"CHECK")</f>
        <v>READY</v>
      </c>
      <c r="H8" s="18" t="n">
        <f aca="false">IFERROR(IF(G8="UNUSED","",IF(AND(G8="READY",Setup!$B$3="READY"),B8*D8+E8/F8,"CHECK")),"CHECK")</f>
        <v>0</v>
      </c>
      <c r="I8" s="18" t="n">
        <f aca="false">IFERROR(IF(G8="UNUSED","",IF(AND(G8="READY",Setup!$B$3="READY"),B8-VLOOKUP(A8,Products!$A$7:$C$18,3,FALSE())-H8,"CHECK")),"CHECK")</f>
        <v>2.75</v>
      </c>
      <c r="J8" s="18" t="n">
        <f aca="false">IFERROR(IF(G8="UNUSED","",IF(AND(G8="READY",Setup!$B$3="READY"),B8*C8,"CHECK")),"CHECK")</f>
        <v>120</v>
      </c>
      <c r="K8" s="18" t="n">
        <f aca="false">IFERROR(IF(G8="UNUSED","",IF(AND(G8="READY",Setup!$B$3="READY"),I8*C8,"CHECK")),"CHECK")</f>
        <v>82.5</v>
      </c>
    </row>
    <row r="9" customFormat="false" ht="33.75" hidden="false" customHeight="true" outlineLevel="0" collapsed="false">
      <c r="A9" s="14"/>
      <c r="B9" s="15"/>
      <c r="C9" s="16"/>
      <c r="D9" s="17"/>
      <c r="E9" s="15"/>
      <c r="F9" s="16"/>
      <c r="G9" s="11" t="str">
        <f aca="false">IFERROR(IF(COUNTA(A9:F9)=0,"UNUSED",IF(AND(ISTEXT(A9),LEN(TRIM(A9))&gt;0,LEN(A9)=LEN(TRIM(A9)),ISERROR(SEARCH("~*",A9)),ISERROR(SEARCH("~?",A9)),ISERROR(SEARCH("~~",A9)),COUNTIF($A$7:$A$18,A9)=1,COUNTIF(Products!$A$7:$A$18,A9)=1,VLOOKUP(A9,Products!$A$7:$D$18,4,FALSE())="READY",ISNUMBER(B9),B9&gt;=0,ISNUMBER(C9),C9&gt;=0,C9=INT(C9),ISNUMBER(D9),D9&gt;=0,D9&lt;1,ISNUMBER(E9),E9&gt;=0,ISNUMBER(F9),F9&gt;0,F9=INT(F9)),"READY","CHECK")),"CHECK")</f>
        <v>UNUSED</v>
      </c>
      <c r="H9" s="18" t="str">
        <f aca="false">IFERROR(IF(G9="UNUSED","",IF(AND(G9="READY",Setup!$B$3="READY"),B9*D9+E9/F9,"CHECK")),"CHECK")</f>
        <v/>
      </c>
      <c r="I9" s="18" t="str">
        <f aca="false">IFERROR(IF(G9="UNUSED","",IF(AND(G9="READY",Setup!$B$3="READY"),B9-VLOOKUP(A9,Products!$A$7:$C$18,3,FALSE())-H9,"CHECK")),"CHECK")</f>
        <v/>
      </c>
      <c r="J9" s="18" t="str">
        <f aca="false">IFERROR(IF(G9="UNUSED","",IF(AND(G9="READY",Setup!$B$3="READY"),B9*C9,"CHECK")),"CHECK")</f>
        <v/>
      </c>
      <c r="K9" s="18" t="str">
        <f aca="false">IFERROR(IF(G9="UNUSED","",IF(AND(G9="READY",Setup!$B$3="READY"),I9*C9,"CHECK")),"CHECK")</f>
        <v/>
      </c>
    </row>
    <row r="10" customFormat="false" ht="33.75" hidden="false" customHeight="true" outlineLevel="0" collapsed="false">
      <c r="A10" s="14"/>
      <c r="B10" s="15"/>
      <c r="C10" s="16"/>
      <c r="D10" s="17"/>
      <c r="E10" s="15"/>
      <c r="F10" s="16"/>
      <c r="G10" s="11" t="str">
        <f aca="false">IFERROR(IF(COUNTA(A10:F10)=0,"UNUSED",IF(AND(ISTEXT(A10),LEN(TRIM(A10))&gt;0,LEN(A10)=LEN(TRIM(A10)),ISERROR(SEARCH("~*",A10)),ISERROR(SEARCH("~?",A10)),ISERROR(SEARCH("~~",A10)),COUNTIF($A$7:$A$18,A10)=1,COUNTIF(Products!$A$7:$A$18,A10)=1,VLOOKUP(A10,Products!$A$7:$D$18,4,FALSE())="READY",ISNUMBER(B10),B10&gt;=0,ISNUMBER(C10),C10&gt;=0,C10=INT(C10),ISNUMBER(D10),D10&gt;=0,D10&lt;1,ISNUMBER(E10),E10&gt;=0,ISNUMBER(F10),F10&gt;0,F10=INT(F10)),"READY","CHECK")),"CHECK")</f>
        <v>UNUSED</v>
      </c>
      <c r="H10" s="18" t="str">
        <f aca="false">IFERROR(IF(G10="UNUSED","",IF(AND(G10="READY",Setup!$B$3="READY"),B10*D10+E10/F10,"CHECK")),"CHECK")</f>
        <v/>
      </c>
      <c r="I10" s="18" t="str">
        <f aca="false">IFERROR(IF(G10="UNUSED","",IF(AND(G10="READY",Setup!$B$3="READY"),B10-VLOOKUP(A10,Products!$A$7:$C$18,3,FALSE())-H10,"CHECK")),"CHECK")</f>
        <v/>
      </c>
      <c r="J10" s="18" t="str">
        <f aca="false">IFERROR(IF(G10="UNUSED","",IF(AND(G10="READY",Setup!$B$3="READY"),B10*C10,"CHECK")),"CHECK")</f>
        <v/>
      </c>
      <c r="K10" s="18" t="str">
        <f aca="false">IFERROR(IF(G10="UNUSED","",IF(AND(G10="READY",Setup!$B$3="READY"),I10*C10,"CHECK")),"CHECK")</f>
        <v/>
      </c>
    </row>
    <row r="11" customFormat="false" ht="33.75" hidden="false" customHeight="true" outlineLevel="0" collapsed="false">
      <c r="A11" s="14"/>
      <c r="B11" s="15"/>
      <c r="C11" s="16"/>
      <c r="D11" s="17"/>
      <c r="E11" s="15"/>
      <c r="F11" s="16"/>
      <c r="G11" s="11" t="str">
        <f aca="false">IFERROR(IF(COUNTA(A11:F11)=0,"UNUSED",IF(AND(ISTEXT(A11),LEN(TRIM(A11))&gt;0,LEN(A11)=LEN(TRIM(A11)),ISERROR(SEARCH("~*",A11)),ISERROR(SEARCH("~?",A11)),ISERROR(SEARCH("~~",A11)),COUNTIF($A$7:$A$18,A11)=1,COUNTIF(Products!$A$7:$A$18,A11)=1,VLOOKUP(A11,Products!$A$7:$D$18,4,FALSE())="READY",ISNUMBER(B11),B11&gt;=0,ISNUMBER(C11),C11&gt;=0,C11=INT(C11),ISNUMBER(D11),D11&gt;=0,D11&lt;1,ISNUMBER(E11),E11&gt;=0,ISNUMBER(F11),F11&gt;0,F11=INT(F11)),"READY","CHECK")),"CHECK")</f>
        <v>UNUSED</v>
      </c>
      <c r="H11" s="18" t="str">
        <f aca="false">IFERROR(IF(G11="UNUSED","",IF(AND(G11="READY",Setup!$B$3="READY"),B11*D11+E11/F11,"CHECK")),"CHECK")</f>
        <v/>
      </c>
      <c r="I11" s="18" t="str">
        <f aca="false">IFERROR(IF(G11="UNUSED","",IF(AND(G11="READY",Setup!$B$3="READY"),B11-VLOOKUP(A11,Products!$A$7:$C$18,3,FALSE())-H11,"CHECK")),"CHECK")</f>
        <v/>
      </c>
      <c r="J11" s="18" t="str">
        <f aca="false">IFERROR(IF(G11="UNUSED","",IF(AND(G11="READY",Setup!$B$3="READY"),B11*C11,"CHECK")),"CHECK")</f>
        <v/>
      </c>
      <c r="K11" s="18" t="str">
        <f aca="false">IFERROR(IF(G11="UNUSED","",IF(AND(G11="READY",Setup!$B$3="READY"),I11*C11,"CHECK")),"CHECK")</f>
        <v/>
      </c>
    </row>
    <row r="12" customFormat="false" ht="33.75" hidden="false" customHeight="true" outlineLevel="0" collapsed="false">
      <c r="A12" s="14"/>
      <c r="B12" s="15"/>
      <c r="C12" s="16"/>
      <c r="D12" s="17"/>
      <c r="E12" s="15"/>
      <c r="F12" s="16"/>
      <c r="G12" s="11" t="str">
        <f aca="false">IFERROR(IF(COUNTA(A12:F12)=0,"UNUSED",IF(AND(ISTEXT(A12),LEN(TRIM(A12))&gt;0,LEN(A12)=LEN(TRIM(A12)),ISERROR(SEARCH("~*",A12)),ISERROR(SEARCH("~?",A12)),ISERROR(SEARCH("~~",A12)),COUNTIF($A$7:$A$18,A12)=1,COUNTIF(Products!$A$7:$A$18,A12)=1,VLOOKUP(A12,Products!$A$7:$D$18,4,FALSE())="READY",ISNUMBER(B12),B12&gt;=0,ISNUMBER(C12),C12&gt;=0,C12=INT(C12),ISNUMBER(D12),D12&gt;=0,D12&lt;1,ISNUMBER(E12),E12&gt;=0,ISNUMBER(F12),F12&gt;0,F12=INT(F12)),"READY","CHECK")),"CHECK")</f>
        <v>UNUSED</v>
      </c>
      <c r="H12" s="18" t="str">
        <f aca="false">IFERROR(IF(G12="UNUSED","",IF(AND(G12="READY",Setup!$B$3="READY"),B12*D12+E12/F12,"CHECK")),"CHECK")</f>
        <v/>
      </c>
      <c r="I12" s="18" t="str">
        <f aca="false">IFERROR(IF(G12="UNUSED","",IF(AND(G12="READY",Setup!$B$3="READY"),B12-VLOOKUP(A12,Products!$A$7:$C$18,3,FALSE())-H12,"CHECK")),"CHECK")</f>
        <v/>
      </c>
      <c r="J12" s="18" t="str">
        <f aca="false">IFERROR(IF(G12="UNUSED","",IF(AND(G12="READY",Setup!$B$3="READY"),B12*C12,"CHECK")),"CHECK")</f>
        <v/>
      </c>
      <c r="K12" s="18" t="str">
        <f aca="false">IFERROR(IF(G12="UNUSED","",IF(AND(G12="READY",Setup!$B$3="READY"),I12*C12,"CHECK")),"CHECK")</f>
        <v/>
      </c>
    </row>
    <row r="13" customFormat="false" ht="33.75" hidden="false" customHeight="true" outlineLevel="0" collapsed="false">
      <c r="A13" s="14"/>
      <c r="B13" s="15"/>
      <c r="C13" s="16"/>
      <c r="D13" s="17"/>
      <c r="E13" s="15"/>
      <c r="F13" s="16"/>
      <c r="G13" s="11" t="str">
        <f aca="false">IFERROR(IF(COUNTA(A13:F13)=0,"UNUSED",IF(AND(ISTEXT(A13),LEN(TRIM(A13))&gt;0,LEN(A13)=LEN(TRIM(A13)),ISERROR(SEARCH("~*",A13)),ISERROR(SEARCH("~?",A13)),ISERROR(SEARCH("~~",A13)),COUNTIF($A$7:$A$18,A13)=1,COUNTIF(Products!$A$7:$A$18,A13)=1,VLOOKUP(A13,Products!$A$7:$D$18,4,FALSE())="READY",ISNUMBER(B13),B13&gt;=0,ISNUMBER(C13),C13&gt;=0,C13=INT(C13),ISNUMBER(D13),D13&gt;=0,D13&lt;1,ISNUMBER(E13),E13&gt;=0,ISNUMBER(F13),F13&gt;0,F13=INT(F13)),"READY","CHECK")),"CHECK")</f>
        <v>UNUSED</v>
      </c>
      <c r="H13" s="18" t="str">
        <f aca="false">IFERROR(IF(G13="UNUSED","",IF(AND(G13="READY",Setup!$B$3="READY"),B13*D13+E13/F13,"CHECK")),"CHECK")</f>
        <v/>
      </c>
      <c r="I13" s="18" t="str">
        <f aca="false">IFERROR(IF(G13="UNUSED","",IF(AND(G13="READY",Setup!$B$3="READY"),B13-VLOOKUP(A13,Products!$A$7:$C$18,3,FALSE())-H13,"CHECK")),"CHECK")</f>
        <v/>
      </c>
      <c r="J13" s="18" t="str">
        <f aca="false">IFERROR(IF(G13="UNUSED","",IF(AND(G13="READY",Setup!$B$3="READY"),B13*C13,"CHECK")),"CHECK")</f>
        <v/>
      </c>
      <c r="K13" s="18" t="str">
        <f aca="false">IFERROR(IF(G13="UNUSED","",IF(AND(G13="READY",Setup!$B$3="READY"),I13*C13,"CHECK")),"CHECK")</f>
        <v/>
      </c>
    </row>
    <row r="14" customFormat="false" ht="33.75" hidden="false" customHeight="true" outlineLevel="0" collapsed="false">
      <c r="A14" s="14"/>
      <c r="B14" s="15"/>
      <c r="C14" s="16"/>
      <c r="D14" s="17"/>
      <c r="E14" s="15"/>
      <c r="F14" s="16"/>
      <c r="G14" s="11" t="str">
        <f aca="false">IFERROR(IF(COUNTA(A14:F14)=0,"UNUSED",IF(AND(ISTEXT(A14),LEN(TRIM(A14))&gt;0,LEN(A14)=LEN(TRIM(A14)),ISERROR(SEARCH("~*",A14)),ISERROR(SEARCH("~?",A14)),ISERROR(SEARCH("~~",A14)),COUNTIF($A$7:$A$18,A14)=1,COUNTIF(Products!$A$7:$A$18,A14)=1,VLOOKUP(A14,Products!$A$7:$D$18,4,FALSE())="READY",ISNUMBER(B14),B14&gt;=0,ISNUMBER(C14),C14&gt;=0,C14=INT(C14),ISNUMBER(D14),D14&gt;=0,D14&lt;1,ISNUMBER(E14),E14&gt;=0,ISNUMBER(F14),F14&gt;0,F14=INT(F14)),"READY","CHECK")),"CHECK")</f>
        <v>UNUSED</v>
      </c>
      <c r="H14" s="18" t="str">
        <f aca="false">IFERROR(IF(G14="UNUSED","",IF(AND(G14="READY",Setup!$B$3="READY"),B14*D14+E14/F14,"CHECK")),"CHECK")</f>
        <v/>
      </c>
      <c r="I14" s="18" t="str">
        <f aca="false">IFERROR(IF(G14="UNUSED","",IF(AND(G14="READY",Setup!$B$3="READY"),B14-VLOOKUP(A14,Products!$A$7:$C$18,3,FALSE())-H14,"CHECK")),"CHECK")</f>
        <v/>
      </c>
      <c r="J14" s="18" t="str">
        <f aca="false">IFERROR(IF(G14="UNUSED","",IF(AND(G14="READY",Setup!$B$3="READY"),B14*C14,"CHECK")),"CHECK")</f>
        <v/>
      </c>
      <c r="K14" s="18" t="str">
        <f aca="false">IFERROR(IF(G14="UNUSED","",IF(AND(G14="READY",Setup!$B$3="READY"),I14*C14,"CHECK")),"CHECK")</f>
        <v/>
      </c>
    </row>
    <row r="15" customFormat="false" ht="33.75" hidden="false" customHeight="true" outlineLevel="0" collapsed="false">
      <c r="A15" s="14"/>
      <c r="B15" s="15"/>
      <c r="C15" s="16"/>
      <c r="D15" s="17"/>
      <c r="E15" s="15"/>
      <c r="F15" s="16"/>
      <c r="G15" s="11" t="str">
        <f aca="false">IFERROR(IF(COUNTA(A15:F15)=0,"UNUSED",IF(AND(ISTEXT(A15),LEN(TRIM(A15))&gt;0,LEN(A15)=LEN(TRIM(A15)),ISERROR(SEARCH("~*",A15)),ISERROR(SEARCH("~?",A15)),ISERROR(SEARCH("~~",A15)),COUNTIF($A$7:$A$18,A15)=1,COUNTIF(Products!$A$7:$A$18,A15)=1,VLOOKUP(A15,Products!$A$7:$D$18,4,FALSE())="READY",ISNUMBER(B15),B15&gt;=0,ISNUMBER(C15),C15&gt;=0,C15=INT(C15),ISNUMBER(D15),D15&gt;=0,D15&lt;1,ISNUMBER(E15),E15&gt;=0,ISNUMBER(F15),F15&gt;0,F15=INT(F15)),"READY","CHECK")),"CHECK")</f>
        <v>UNUSED</v>
      </c>
      <c r="H15" s="18" t="str">
        <f aca="false">IFERROR(IF(G15="UNUSED","",IF(AND(G15="READY",Setup!$B$3="READY"),B15*D15+E15/F15,"CHECK")),"CHECK")</f>
        <v/>
      </c>
      <c r="I15" s="18" t="str">
        <f aca="false">IFERROR(IF(G15="UNUSED","",IF(AND(G15="READY",Setup!$B$3="READY"),B15-VLOOKUP(A15,Products!$A$7:$C$18,3,FALSE())-H15,"CHECK")),"CHECK")</f>
        <v/>
      </c>
      <c r="J15" s="18" t="str">
        <f aca="false">IFERROR(IF(G15="UNUSED","",IF(AND(G15="READY",Setup!$B$3="READY"),B15*C15,"CHECK")),"CHECK")</f>
        <v/>
      </c>
      <c r="K15" s="18" t="str">
        <f aca="false">IFERROR(IF(G15="UNUSED","",IF(AND(G15="READY",Setup!$B$3="READY"),I15*C15,"CHECK")),"CHECK")</f>
        <v/>
      </c>
    </row>
    <row r="16" customFormat="false" ht="33.75" hidden="false" customHeight="true" outlineLevel="0" collapsed="false">
      <c r="A16" s="14"/>
      <c r="B16" s="15"/>
      <c r="C16" s="16"/>
      <c r="D16" s="17"/>
      <c r="E16" s="15"/>
      <c r="F16" s="16"/>
      <c r="G16" s="11" t="str">
        <f aca="false">IFERROR(IF(COUNTA(A16:F16)=0,"UNUSED",IF(AND(ISTEXT(A16),LEN(TRIM(A16))&gt;0,LEN(A16)=LEN(TRIM(A16)),ISERROR(SEARCH("~*",A16)),ISERROR(SEARCH("~?",A16)),ISERROR(SEARCH("~~",A16)),COUNTIF($A$7:$A$18,A16)=1,COUNTIF(Products!$A$7:$A$18,A16)=1,VLOOKUP(A16,Products!$A$7:$D$18,4,FALSE())="READY",ISNUMBER(B16),B16&gt;=0,ISNUMBER(C16),C16&gt;=0,C16=INT(C16),ISNUMBER(D16),D16&gt;=0,D16&lt;1,ISNUMBER(E16),E16&gt;=0,ISNUMBER(F16),F16&gt;0,F16=INT(F16)),"READY","CHECK")),"CHECK")</f>
        <v>UNUSED</v>
      </c>
      <c r="H16" s="18" t="str">
        <f aca="false">IFERROR(IF(G16="UNUSED","",IF(AND(G16="READY",Setup!$B$3="READY"),B16*D16+E16/F16,"CHECK")),"CHECK")</f>
        <v/>
      </c>
      <c r="I16" s="18" t="str">
        <f aca="false">IFERROR(IF(G16="UNUSED","",IF(AND(G16="READY",Setup!$B$3="READY"),B16-VLOOKUP(A16,Products!$A$7:$C$18,3,FALSE())-H16,"CHECK")),"CHECK")</f>
        <v/>
      </c>
      <c r="J16" s="18" t="str">
        <f aca="false">IFERROR(IF(G16="UNUSED","",IF(AND(G16="READY",Setup!$B$3="READY"),B16*C16,"CHECK")),"CHECK")</f>
        <v/>
      </c>
      <c r="K16" s="18" t="str">
        <f aca="false">IFERROR(IF(G16="UNUSED","",IF(AND(G16="READY",Setup!$B$3="READY"),I16*C16,"CHECK")),"CHECK")</f>
        <v/>
      </c>
    </row>
    <row r="17" customFormat="false" ht="33.75" hidden="false" customHeight="true" outlineLevel="0" collapsed="false">
      <c r="A17" s="14"/>
      <c r="B17" s="15"/>
      <c r="C17" s="16"/>
      <c r="D17" s="17"/>
      <c r="E17" s="15"/>
      <c r="F17" s="16"/>
      <c r="G17" s="11" t="str">
        <f aca="false">IFERROR(IF(COUNTA(A17:F17)=0,"UNUSED",IF(AND(ISTEXT(A17),LEN(TRIM(A17))&gt;0,LEN(A17)=LEN(TRIM(A17)),ISERROR(SEARCH("~*",A17)),ISERROR(SEARCH("~?",A17)),ISERROR(SEARCH("~~",A17)),COUNTIF($A$7:$A$18,A17)=1,COUNTIF(Products!$A$7:$A$18,A17)=1,VLOOKUP(A17,Products!$A$7:$D$18,4,FALSE())="READY",ISNUMBER(B17),B17&gt;=0,ISNUMBER(C17),C17&gt;=0,C17=INT(C17),ISNUMBER(D17),D17&gt;=0,D17&lt;1,ISNUMBER(E17),E17&gt;=0,ISNUMBER(F17),F17&gt;0,F17=INT(F17)),"READY","CHECK")),"CHECK")</f>
        <v>UNUSED</v>
      </c>
      <c r="H17" s="18" t="str">
        <f aca="false">IFERROR(IF(G17="UNUSED","",IF(AND(G17="READY",Setup!$B$3="READY"),B17*D17+E17/F17,"CHECK")),"CHECK")</f>
        <v/>
      </c>
      <c r="I17" s="18" t="str">
        <f aca="false">IFERROR(IF(G17="UNUSED","",IF(AND(G17="READY",Setup!$B$3="READY"),B17-VLOOKUP(A17,Products!$A$7:$C$18,3,FALSE())-H17,"CHECK")),"CHECK")</f>
        <v/>
      </c>
      <c r="J17" s="18" t="str">
        <f aca="false">IFERROR(IF(G17="UNUSED","",IF(AND(G17="READY",Setup!$B$3="READY"),B17*C17,"CHECK")),"CHECK")</f>
        <v/>
      </c>
      <c r="K17" s="18" t="str">
        <f aca="false">IFERROR(IF(G17="UNUSED","",IF(AND(G17="READY",Setup!$B$3="READY"),I17*C17,"CHECK")),"CHECK")</f>
        <v/>
      </c>
    </row>
    <row r="18" customFormat="false" ht="33.75" hidden="false" customHeight="true" outlineLevel="0" collapsed="false">
      <c r="A18" s="14"/>
      <c r="B18" s="15"/>
      <c r="C18" s="16"/>
      <c r="D18" s="17"/>
      <c r="E18" s="15"/>
      <c r="F18" s="16"/>
      <c r="G18" s="11" t="str">
        <f aca="false">IFERROR(IF(COUNTA(A18:F18)=0,"UNUSED",IF(AND(ISTEXT(A18),LEN(TRIM(A18))&gt;0,LEN(A18)=LEN(TRIM(A18)),ISERROR(SEARCH("~*",A18)),ISERROR(SEARCH("~?",A18)),ISERROR(SEARCH("~~",A18)),COUNTIF($A$7:$A$18,A18)=1,COUNTIF(Products!$A$7:$A$18,A18)=1,VLOOKUP(A18,Products!$A$7:$D$18,4,FALSE())="READY",ISNUMBER(B18),B18&gt;=0,ISNUMBER(C18),C18&gt;=0,C18=INT(C18),ISNUMBER(D18),D18&gt;=0,D18&lt;1,ISNUMBER(E18),E18&gt;=0,ISNUMBER(F18),F18&gt;0,F18=INT(F18)),"READY","CHECK")),"CHECK")</f>
        <v>UNUSED</v>
      </c>
      <c r="H18" s="18" t="str">
        <f aca="false">IFERROR(IF(G18="UNUSED","",IF(AND(G18="READY",Setup!$B$3="READY"),B18*D18+E18/F18,"CHECK")),"CHECK")</f>
        <v/>
      </c>
      <c r="I18" s="18" t="str">
        <f aca="false">IFERROR(IF(G18="UNUSED","",IF(AND(G18="READY",Setup!$B$3="READY"),B18-VLOOKUP(A18,Products!$A$7:$C$18,3,FALSE())-H18,"CHECK")),"CHECK")</f>
        <v/>
      </c>
      <c r="J18" s="18" t="str">
        <f aca="false">IFERROR(IF(G18="UNUSED","",IF(AND(G18="READY",Setup!$B$3="READY"),B18*C18,"CHECK")),"CHECK")</f>
        <v/>
      </c>
      <c r="K18" s="18" t="str">
        <f aca="false">IFERROR(IF(G18="UNUSED","",IF(AND(G18="READY",Setup!$B$3="READY"),I18*C18,"CHECK")),"CHECK")</f>
        <v/>
      </c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false" outlineLevel="0" collapsed="false">
      <c r="A21" s="2" t="s">
        <v>75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false" outlineLevel="0" collapsed="false">
      <c r="A23" s="2" t="s">
        <v>76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false" outlineLevel="0" collapsed="false">
      <c r="A25" s="2" t="s">
        <v>77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conditionalFormatting sqref="G7:K18">
    <cfRule type="expression" priority="2" aboveAverage="0" equalAverage="0" bottom="0" percent="0" rank="0" text="" dxfId="0">
      <formula>ISNUMBER(SEARCH("CHECK",G7))</formula>
    </cfRule>
  </conditionalFormatting>
  <conditionalFormatting sqref="I7:I18">
    <cfRule type="expression" priority="3" aboveAverage="0" equalAverage="0" bottom="0" percent="0" rank="0" text="" dxfId="1">
      <formula>AND(ISNUMBER(I7),I7&lt;0)</formula>
    </cfRule>
  </conditionalFormatting>
  <dataValidations count="5">
    <dataValidation allowBlank="true" error="Use the stated numeric range; check all flags before relying on results." errorStyle="stop" errorTitle="Review input" operator="greaterThanOrEqual" showDropDown="false" showErrorMessage="false" showInputMessage="false" sqref="B7:B18" type="decimal">
      <formula1>0</formula1>
      <formula2>0</formula2>
    </dataValidation>
    <dataValidation allowBlank="true" error="Use the stated numeric range; check all flags before relying on results." errorStyle="stop" errorTitle="Review input" operator="greaterThanOrEqual" showDropDown="false" showErrorMessage="false" showInputMessage="false" sqref="E7:E18" type="decimal">
      <formula1>0</formula1>
      <formula2>0</formula2>
    </dataValidation>
    <dataValidation allowBlank="true" error="Use the stated numeric range; check all flags before relying on results." errorStyle="stop" errorTitle="Review input" operator="greaterThanOrEqual" showDropDown="false" showErrorMessage="false" showInputMessage="false" sqref="C7:C18" type="whole">
      <formula1>0</formula1>
      <formula2>0</formula2>
    </dataValidation>
    <dataValidation allowBlank="true" error="Use the stated numeric range; check all flags before relying on results." errorStyle="stop" errorTitle="Review input" operator="greaterThan" showDropDown="false" showErrorMessage="false" showInputMessage="false" sqref="F7:F18" type="whole">
      <formula1>0</formula1>
      <formula2>0</formula2>
    </dataValidation>
    <dataValidation allowBlank="true" error="Use the stated numeric range; check all flags before relying on results." errorStyle="stop" errorTitle="Review input" operator="between" showDropDown="false" showErrorMessage="false" showInputMessage="false" sqref="D7:D18" type="decimal">
      <formula1>0</formula1>
      <formula2>0.999999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4" min="2" style="0" width="15"/>
    <col collapsed="false" customWidth="true" hidden="false" outlineLevel="0" max="5" min="5" style="0" width="17"/>
    <col collapsed="false" customWidth="true" hidden="false" outlineLevel="0" max="6" min="6" style="0" width="15"/>
    <col collapsed="false" customWidth="true" hidden="false" outlineLevel="0" max="8" min="7" style="0" width="17"/>
    <col collapsed="false" customWidth="true" hidden="false" outlineLevel="0" max="10" min="9" style="0" width="20"/>
    <col collapsed="false" customWidth="true" hidden="false" outlineLevel="0" max="11" min="11" style="0" width="23"/>
  </cols>
  <sheetData>
    <row r="1" customFormat="false" ht="33.75" hidden="false" customHeight="true" outlineLevel="0" collapsed="false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0" hidden="false" customHeight="true" outlineLevel="0" collapsed="false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.5" hidden="false" customHeight="true" outlineLevel="0" collapsed="false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45.75" hidden="false" customHeight="true" outlineLevel="0" collapsed="false">
      <c r="A6" s="4" t="s">
        <v>54</v>
      </c>
      <c r="B6" s="4" t="s">
        <v>66</v>
      </c>
      <c r="C6" s="4" t="s">
        <v>67</v>
      </c>
      <c r="D6" s="4" t="s">
        <v>68</v>
      </c>
      <c r="E6" s="4" t="s">
        <v>69</v>
      </c>
      <c r="F6" s="4" t="s">
        <v>70</v>
      </c>
      <c r="G6" s="4" t="s">
        <v>57</v>
      </c>
      <c r="H6" s="4" t="s">
        <v>71</v>
      </c>
      <c r="I6" s="4" t="s">
        <v>72</v>
      </c>
      <c r="J6" s="4" t="s">
        <v>73</v>
      </c>
      <c r="K6" s="4" t="s">
        <v>74</v>
      </c>
    </row>
    <row r="7" customFormat="false" ht="33.75" hidden="false" customHeight="true" outlineLevel="0" collapsed="false">
      <c r="A7" s="14" t="s">
        <v>58</v>
      </c>
      <c r="B7" s="15" t="n">
        <v>10</v>
      </c>
      <c r="C7" s="16" t="n">
        <v>24</v>
      </c>
      <c r="D7" s="17" t="n">
        <v>0.02</v>
      </c>
      <c r="E7" s="15" t="n">
        <v>0.2</v>
      </c>
      <c r="F7" s="16" t="n">
        <v>12</v>
      </c>
      <c r="G7" s="11" t="str">
        <f aca="false">IFERROR(IF(COUNTA(A7:F7)=0,"UNUSED",IF(AND(ISTEXT(A7),LEN(TRIM(A7))&gt;0,LEN(A7)=LEN(TRIM(A7)),ISERROR(SEARCH("~*",A7)),ISERROR(SEARCH("~?",A7)),ISERROR(SEARCH("~~",A7)),COUNTIF($A$7:$A$18,A7)=1,COUNTIF(Products!$A$7:$A$18,A7)=1,VLOOKUP(A7,Products!$A$7:$D$18,4,FALSE())="READY",ISNUMBER(B7),B7&gt;=0,ISNUMBER(C7),C7&gt;=0,C7=INT(C7),ISNUMBER(D7),D7&gt;=0,D7&lt;1,ISNUMBER(E7),E7&gt;=0,ISNUMBER(F7),F7&gt;0,F7=INT(F7)),"READY","CHECK")),"CHECK")</f>
        <v>READY</v>
      </c>
      <c r="H7" s="18" t="n">
        <f aca="false">IFERROR(IF(G7="UNUSED","",IF(AND(G7="READY",Setup!$B$3="READY"),B7*D7+E7/F7,"CHECK")),"CHECK")</f>
        <v>0.216666666666667</v>
      </c>
      <c r="I7" s="18" t="n">
        <f aca="false">IFERROR(IF(G7="UNUSED","",IF(AND(G7="READY",Setup!$B$3="READY"),B7-VLOOKUP(A7,Products!$A$7:$C$18,3,FALSE())-H7,"CHECK")),"CHECK")</f>
        <v>3.09333333333333</v>
      </c>
      <c r="J7" s="18" t="n">
        <f aca="false">IFERROR(IF(G7="UNUSED","",IF(AND(G7="READY",Setup!$B$3="READY"),B7*C7,"CHECK")),"CHECK")</f>
        <v>240</v>
      </c>
      <c r="K7" s="18" t="n">
        <f aca="false">IFERROR(IF(G7="UNUSED","",IF(AND(G7="READY",Setup!$B$3="READY"),I7*C7,"CHECK")),"CHECK")</f>
        <v>74.24</v>
      </c>
    </row>
    <row r="8" customFormat="false" ht="33.75" hidden="false" customHeight="true" outlineLevel="0" collapsed="false">
      <c r="A8" s="14" t="s">
        <v>60</v>
      </c>
      <c r="B8" s="15" t="n">
        <v>2.5</v>
      </c>
      <c r="C8" s="16" t="n">
        <v>40</v>
      </c>
      <c r="D8" s="17" t="n">
        <v>0</v>
      </c>
      <c r="E8" s="15" t="n">
        <v>0</v>
      </c>
      <c r="F8" s="16" t="n">
        <v>10</v>
      </c>
      <c r="G8" s="11" t="str">
        <f aca="false">IFERROR(IF(COUNTA(A8:F8)=0,"UNUSED",IF(AND(ISTEXT(A8),LEN(TRIM(A8))&gt;0,LEN(A8)=LEN(TRIM(A8)),ISERROR(SEARCH("~*",A8)),ISERROR(SEARCH("~?",A8)),ISERROR(SEARCH("~~",A8)),COUNTIF($A$7:$A$18,A8)=1,COUNTIF(Products!$A$7:$A$18,A8)=1,VLOOKUP(A8,Products!$A$7:$D$18,4,FALSE())="READY",ISNUMBER(B8),B8&gt;=0,ISNUMBER(C8),C8&gt;=0,C8=INT(C8),ISNUMBER(D8),D8&gt;=0,D8&lt;1,ISNUMBER(E8),E8&gt;=0,ISNUMBER(F8),F8&gt;0,F8=INT(F8)),"READY","CHECK")),"CHECK")</f>
        <v>READY</v>
      </c>
      <c r="H8" s="18" t="n">
        <f aca="false">IFERROR(IF(G8="UNUSED","",IF(AND(G8="READY",Setup!$B$3="READY"),B8*D8+E8/F8,"CHECK")),"CHECK")</f>
        <v>0</v>
      </c>
      <c r="I8" s="18" t="n">
        <f aca="false">IFERROR(IF(G8="UNUSED","",IF(AND(G8="READY",Setup!$B$3="READY"),B8-VLOOKUP(A8,Products!$A$7:$C$18,3,FALSE())-H8,"CHECK")),"CHECK")</f>
        <v>1.25</v>
      </c>
      <c r="J8" s="18" t="n">
        <f aca="false">IFERROR(IF(G8="UNUSED","",IF(AND(G8="READY",Setup!$B$3="READY"),B8*C8,"CHECK")),"CHECK")</f>
        <v>100</v>
      </c>
      <c r="K8" s="18" t="n">
        <f aca="false">IFERROR(IF(G8="UNUSED","",IF(AND(G8="READY",Setup!$B$3="READY"),I8*C8,"CHECK")),"CHECK")</f>
        <v>50</v>
      </c>
    </row>
    <row r="9" customFormat="false" ht="33.75" hidden="false" customHeight="true" outlineLevel="0" collapsed="false">
      <c r="A9" s="14"/>
      <c r="B9" s="15"/>
      <c r="C9" s="16"/>
      <c r="D9" s="17"/>
      <c r="E9" s="15"/>
      <c r="F9" s="16"/>
      <c r="G9" s="11" t="str">
        <f aca="false">IFERROR(IF(COUNTA(A9:F9)=0,"UNUSED",IF(AND(ISTEXT(A9),LEN(TRIM(A9))&gt;0,LEN(A9)=LEN(TRIM(A9)),ISERROR(SEARCH("~*",A9)),ISERROR(SEARCH("~?",A9)),ISERROR(SEARCH("~~",A9)),COUNTIF($A$7:$A$18,A9)=1,COUNTIF(Products!$A$7:$A$18,A9)=1,VLOOKUP(A9,Products!$A$7:$D$18,4,FALSE())="READY",ISNUMBER(B9),B9&gt;=0,ISNUMBER(C9),C9&gt;=0,C9=INT(C9),ISNUMBER(D9),D9&gt;=0,D9&lt;1,ISNUMBER(E9),E9&gt;=0,ISNUMBER(F9),F9&gt;0,F9=INT(F9)),"READY","CHECK")),"CHECK")</f>
        <v>UNUSED</v>
      </c>
      <c r="H9" s="18" t="str">
        <f aca="false">IFERROR(IF(G9="UNUSED","",IF(AND(G9="READY",Setup!$B$3="READY"),B9*D9+E9/F9,"CHECK")),"CHECK")</f>
        <v/>
      </c>
      <c r="I9" s="18" t="str">
        <f aca="false">IFERROR(IF(G9="UNUSED","",IF(AND(G9="READY",Setup!$B$3="READY"),B9-VLOOKUP(A9,Products!$A$7:$C$18,3,FALSE())-H9,"CHECK")),"CHECK")</f>
        <v/>
      </c>
      <c r="J9" s="18" t="str">
        <f aca="false">IFERROR(IF(G9="UNUSED","",IF(AND(G9="READY",Setup!$B$3="READY"),B9*C9,"CHECK")),"CHECK")</f>
        <v/>
      </c>
      <c r="K9" s="18" t="str">
        <f aca="false">IFERROR(IF(G9="UNUSED","",IF(AND(G9="READY",Setup!$B$3="READY"),I9*C9,"CHECK")),"CHECK")</f>
        <v/>
      </c>
    </row>
    <row r="10" customFormat="false" ht="33.75" hidden="false" customHeight="true" outlineLevel="0" collapsed="false">
      <c r="A10" s="14"/>
      <c r="B10" s="15"/>
      <c r="C10" s="16"/>
      <c r="D10" s="17"/>
      <c r="E10" s="15"/>
      <c r="F10" s="16"/>
      <c r="G10" s="11" t="str">
        <f aca="false">IFERROR(IF(COUNTA(A10:F10)=0,"UNUSED",IF(AND(ISTEXT(A10),LEN(TRIM(A10))&gt;0,LEN(A10)=LEN(TRIM(A10)),ISERROR(SEARCH("~*",A10)),ISERROR(SEARCH("~?",A10)),ISERROR(SEARCH("~~",A10)),COUNTIF($A$7:$A$18,A10)=1,COUNTIF(Products!$A$7:$A$18,A10)=1,VLOOKUP(A10,Products!$A$7:$D$18,4,FALSE())="READY",ISNUMBER(B10),B10&gt;=0,ISNUMBER(C10),C10&gt;=0,C10=INT(C10),ISNUMBER(D10),D10&gt;=0,D10&lt;1,ISNUMBER(E10),E10&gt;=0,ISNUMBER(F10),F10&gt;0,F10=INT(F10)),"READY","CHECK")),"CHECK")</f>
        <v>UNUSED</v>
      </c>
      <c r="H10" s="18" t="str">
        <f aca="false">IFERROR(IF(G10="UNUSED","",IF(AND(G10="READY",Setup!$B$3="READY"),B10*D10+E10/F10,"CHECK")),"CHECK")</f>
        <v/>
      </c>
      <c r="I10" s="18" t="str">
        <f aca="false">IFERROR(IF(G10="UNUSED","",IF(AND(G10="READY",Setup!$B$3="READY"),B10-VLOOKUP(A10,Products!$A$7:$C$18,3,FALSE())-H10,"CHECK")),"CHECK")</f>
        <v/>
      </c>
      <c r="J10" s="18" t="str">
        <f aca="false">IFERROR(IF(G10="UNUSED","",IF(AND(G10="READY",Setup!$B$3="READY"),B10*C10,"CHECK")),"CHECK")</f>
        <v/>
      </c>
      <c r="K10" s="18" t="str">
        <f aca="false">IFERROR(IF(G10="UNUSED","",IF(AND(G10="READY",Setup!$B$3="READY"),I10*C10,"CHECK")),"CHECK")</f>
        <v/>
      </c>
    </row>
    <row r="11" customFormat="false" ht="33.75" hidden="false" customHeight="true" outlineLevel="0" collapsed="false">
      <c r="A11" s="14"/>
      <c r="B11" s="15"/>
      <c r="C11" s="16"/>
      <c r="D11" s="17"/>
      <c r="E11" s="15"/>
      <c r="F11" s="16"/>
      <c r="G11" s="11" t="str">
        <f aca="false">IFERROR(IF(COUNTA(A11:F11)=0,"UNUSED",IF(AND(ISTEXT(A11),LEN(TRIM(A11))&gt;0,LEN(A11)=LEN(TRIM(A11)),ISERROR(SEARCH("~*",A11)),ISERROR(SEARCH("~?",A11)),ISERROR(SEARCH("~~",A11)),COUNTIF($A$7:$A$18,A11)=1,COUNTIF(Products!$A$7:$A$18,A11)=1,VLOOKUP(A11,Products!$A$7:$D$18,4,FALSE())="READY",ISNUMBER(B11),B11&gt;=0,ISNUMBER(C11),C11&gt;=0,C11=INT(C11),ISNUMBER(D11),D11&gt;=0,D11&lt;1,ISNUMBER(E11),E11&gt;=0,ISNUMBER(F11),F11&gt;0,F11=INT(F11)),"READY","CHECK")),"CHECK")</f>
        <v>UNUSED</v>
      </c>
      <c r="H11" s="18" t="str">
        <f aca="false">IFERROR(IF(G11="UNUSED","",IF(AND(G11="READY",Setup!$B$3="READY"),B11*D11+E11/F11,"CHECK")),"CHECK")</f>
        <v/>
      </c>
      <c r="I11" s="18" t="str">
        <f aca="false">IFERROR(IF(G11="UNUSED","",IF(AND(G11="READY",Setup!$B$3="READY"),B11-VLOOKUP(A11,Products!$A$7:$C$18,3,FALSE())-H11,"CHECK")),"CHECK")</f>
        <v/>
      </c>
      <c r="J11" s="18" t="str">
        <f aca="false">IFERROR(IF(G11="UNUSED","",IF(AND(G11="READY",Setup!$B$3="READY"),B11*C11,"CHECK")),"CHECK")</f>
        <v/>
      </c>
      <c r="K11" s="18" t="str">
        <f aca="false">IFERROR(IF(G11="UNUSED","",IF(AND(G11="READY",Setup!$B$3="READY"),I11*C11,"CHECK")),"CHECK")</f>
        <v/>
      </c>
    </row>
    <row r="12" customFormat="false" ht="33.75" hidden="false" customHeight="true" outlineLevel="0" collapsed="false">
      <c r="A12" s="14"/>
      <c r="B12" s="15"/>
      <c r="C12" s="16"/>
      <c r="D12" s="17"/>
      <c r="E12" s="15"/>
      <c r="F12" s="16"/>
      <c r="G12" s="11" t="str">
        <f aca="false">IFERROR(IF(COUNTA(A12:F12)=0,"UNUSED",IF(AND(ISTEXT(A12),LEN(TRIM(A12))&gt;0,LEN(A12)=LEN(TRIM(A12)),ISERROR(SEARCH("~*",A12)),ISERROR(SEARCH("~?",A12)),ISERROR(SEARCH("~~",A12)),COUNTIF($A$7:$A$18,A12)=1,COUNTIF(Products!$A$7:$A$18,A12)=1,VLOOKUP(A12,Products!$A$7:$D$18,4,FALSE())="READY",ISNUMBER(B12),B12&gt;=0,ISNUMBER(C12),C12&gt;=0,C12=INT(C12),ISNUMBER(D12),D12&gt;=0,D12&lt;1,ISNUMBER(E12),E12&gt;=0,ISNUMBER(F12),F12&gt;0,F12=INT(F12)),"READY","CHECK")),"CHECK")</f>
        <v>UNUSED</v>
      </c>
      <c r="H12" s="18" t="str">
        <f aca="false">IFERROR(IF(G12="UNUSED","",IF(AND(G12="READY",Setup!$B$3="READY"),B12*D12+E12/F12,"CHECK")),"CHECK")</f>
        <v/>
      </c>
      <c r="I12" s="18" t="str">
        <f aca="false">IFERROR(IF(G12="UNUSED","",IF(AND(G12="READY",Setup!$B$3="READY"),B12-VLOOKUP(A12,Products!$A$7:$C$18,3,FALSE())-H12,"CHECK")),"CHECK")</f>
        <v/>
      </c>
      <c r="J12" s="18" t="str">
        <f aca="false">IFERROR(IF(G12="UNUSED","",IF(AND(G12="READY",Setup!$B$3="READY"),B12*C12,"CHECK")),"CHECK")</f>
        <v/>
      </c>
      <c r="K12" s="18" t="str">
        <f aca="false">IFERROR(IF(G12="UNUSED","",IF(AND(G12="READY",Setup!$B$3="READY"),I12*C12,"CHECK")),"CHECK")</f>
        <v/>
      </c>
    </row>
    <row r="13" customFormat="false" ht="33.75" hidden="false" customHeight="true" outlineLevel="0" collapsed="false">
      <c r="A13" s="14"/>
      <c r="B13" s="15"/>
      <c r="C13" s="16"/>
      <c r="D13" s="17"/>
      <c r="E13" s="15"/>
      <c r="F13" s="16"/>
      <c r="G13" s="11" t="str">
        <f aca="false">IFERROR(IF(COUNTA(A13:F13)=0,"UNUSED",IF(AND(ISTEXT(A13),LEN(TRIM(A13))&gt;0,LEN(A13)=LEN(TRIM(A13)),ISERROR(SEARCH("~*",A13)),ISERROR(SEARCH("~?",A13)),ISERROR(SEARCH("~~",A13)),COUNTIF($A$7:$A$18,A13)=1,COUNTIF(Products!$A$7:$A$18,A13)=1,VLOOKUP(A13,Products!$A$7:$D$18,4,FALSE())="READY",ISNUMBER(B13),B13&gt;=0,ISNUMBER(C13),C13&gt;=0,C13=INT(C13),ISNUMBER(D13),D13&gt;=0,D13&lt;1,ISNUMBER(E13),E13&gt;=0,ISNUMBER(F13),F13&gt;0,F13=INT(F13)),"READY","CHECK")),"CHECK")</f>
        <v>UNUSED</v>
      </c>
      <c r="H13" s="18" t="str">
        <f aca="false">IFERROR(IF(G13="UNUSED","",IF(AND(G13="READY",Setup!$B$3="READY"),B13*D13+E13/F13,"CHECK")),"CHECK")</f>
        <v/>
      </c>
      <c r="I13" s="18" t="str">
        <f aca="false">IFERROR(IF(G13="UNUSED","",IF(AND(G13="READY",Setup!$B$3="READY"),B13-VLOOKUP(A13,Products!$A$7:$C$18,3,FALSE())-H13,"CHECK")),"CHECK")</f>
        <v/>
      </c>
      <c r="J13" s="18" t="str">
        <f aca="false">IFERROR(IF(G13="UNUSED","",IF(AND(G13="READY",Setup!$B$3="READY"),B13*C13,"CHECK")),"CHECK")</f>
        <v/>
      </c>
      <c r="K13" s="18" t="str">
        <f aca="false">IFERROR(IF(G13="UNUSED","",IF(AND(G13="READY",Setup!$B$3="READY"),I13*C13,"CHECK")),"CHECK")</f>
        <v/>
      </c>
    </row>
    <row r="14" customFormat="false" ht="33.75" hidden="false" customHeight="true" outlineLevel="0" collapsed="false">
      <c r="A14" s="14"/>
      <c r="B14" s="15"/>
      <c r="C14" s="16"/>
      <c r="D14" s="17"/>
      <c r="E14" s="15"/>
      <c r="F14" s="16"/>
      <c r="G14" s="11" t="str">
        <f aca="false">IFERROR(IF(COUNTA(A14:F14)=0,"UNUSED",IF(AND(ISTEXT(A14),LEN(TRIM(A14))&gt;0,LEN(A14)=LEN(TRIM(A14)),ISERROR(SEARCH("~*",A14)),ISERROR(SEARCH("~?",A14)),ISERROR(SEARCH("~~",A14)),COUNTIF($A$7:$A$18,A14)=1,COUNTIF(Products!$A$7:$A$18,A14)=1,VLOOKUP(A14,Products!$A$7:$D$18,4,FALSE())="READY",ISNUMBER(B14),B14&gt;=0,ISNUMBER(C14),C14&gt;=0,C14=INT(C14),ISNUMBER(D14),D14&gt;=0,D14&lt;1,ISNUMBER(E14),E14&gt;=0,ISNUMBER(F14),F14&gt;0,F14=INT(F14)),"READY","CHECK")),"CHECK")</f>
        <v>UNUSED</v>
      </c>
      <c r="H14" s="18" t="str">
        <f aca="false">IFERROR(IF(G14="UNUSED","",IF(AND(G14="READY",Setup!$B$3="READY"),B14*D14+E14/F14,"CHECK")),"CHECK")</f>
        <v/>
      </c>
      <c r="I14" s="18" t="str">
        <f aca="false">IFERROR(IF(G14="UNUSED","",IF(AND(G14="READY",Setup!$B$3="READY"),B14-VLOOKUP(A14,Products!$A$7:$C$18,3,FALSE())-H14,"CHECK")),"CHECK")</f>
        <v/>
      </c>
      <c r="J14" s="18" t="str">
        <f aca="false">IFERROR(IF(G14="UNUSED","",IF(AND(G14="READY",Setup!$B$3="READY"),B14*C14,"CHECK")),"CHECK")</f>
        <v/>
      </c>
      <c r="K14" s="18" t="str">
        <f aca="false">IFERROR(IF(G14="UNUSED","",IF(AND(G14="READY",Setup!$B$3="READY"),I14*C14,"CHECK")),"CHECK")</f>
        <v/>
      </c>
    </row>
    <row r="15" customFormat="false" ht="33.75" hidden="false" customHeight="true" outlineLevel="0" collapsed="false">
      <c r="A15" s="14"/>
      <c r="B15" s="15"/>
      <c r="C15" s="16"/>
      <c r="D15" s="17"/>
      <c r="E15" s="15"/>
      <c r="F15" s="16"/>
      <c r="G15" s="11" t="str">
        <f aca="false">IFERROR(IF(COUNTA(A15:F15)=0,"UNUSED",IF(AND(ISTEXT(A15),LEN(TRIM(A15))&gt;0,LEN(A15)=LEN(TRIM(A15)),ISERROR(SEARCH("~*",A15)),ISERROR(SEARCH("~?",A15)),ISERROR(SEARCH("~~",A15)),COUNTIF($A$7:$A$18,A15)=1,COUNTIF(Products!$A$7:$A$18,A15)=1,VLOOKUP(A15,Products!$A$7:$D$18,4,FALSE())="READY",ISNUMBER(B15),B15&gt;=0,ISNUMBER(C15),C15&gt;=0,C15=INT(C15),ISNUMBER(D15),D15&gt;=0,D15&lt;1,ISNUMBER(E15),E15&gt;=0,ISNUMBER(F15),F15&gt;0,F15=INT(F15)),"READY","CHECK")),"CHECK")</f>
        <v>UNUSED</v>
      </c>
      <c r="H15" s="18" t="str">
        <f aca="false">IFERROR(IF(G15="UNUSED","",IF(AND(G15="READY",Setup!$B$3="READY"),B15*D15+E15/F15,"CHECK")),"CHECK")</f>
        <v/>
      </c>
      <c r="I15" s="18" t="str">
        <f aca="false">IFERROR(IF(G15="UNUSED","",IF(AND(G15="READY",Setup!$B$3="READY"),B15-VLOOKUP(A15,Products!$A$7:$C$18,3,FALSE())-H15,"CHECK")),"CHECK")</f>
        <v/>
      </c>
      <c r="J15" s="18" t="str">
        <f aca="false">IFERROR(IF(G15="UNUSED","",IF(AND(G15="READY",Setup!$B$3="READY"),B15*C15,"CHECK")),"CHECK")</f>
        <v/>
      </c>
      <c r="K15" s="18" t="str">
        <f aca="false">IFERROR(IF(G15="UNUSED","",IF(AND(G15="READY",Setup!$B$3="READY"),I15*C15,"CHECK")),"CHECK")</f>
        <v/>
      </c>
    </row>
    <row r="16" customFormat="false" ht="33.75" hidden="false" customHeight="true" outlineLevel="0" collapsed="false">
      <c r="A16" s="14"/>
      <c r="B16" s="15"/>
      <c r="C16" s="16"/>
      <c r="D16" s="17"/>
      <c r="E16" s="15"/>
      <c r="F16" s="16"/>
      <c r="G16" s="11" t="str">
        <f aca="false">IFERROR(IF(COUNTA(A16:F16)=0,"UNUSED",IF(AND(ISTEXT(A16),LEN(TRIM(A16))&gt;0,LEN(A16)=LEN(TRIM(A16)),ISERROR(SEARCH("~*",A16)),ISERROR(SEARCH("~?",A16)),ISERROR(SEARCH("~~",A16)),COUNTIF($A$7:$A$18,A16)=1,COUNTIF(Products!$A$7:$A$18,A16)=1,VLOOKUP(A16,Products!$A$7:$D$18,4,FALSE())="READY",ISNUMBER(B16),B16&gt;=0,ISNUMBER(C16),C16&gt;=0,C16=INT(C16),ISNUMBER(D16),D16&gt;=0,D16&lt;1,ISNUMBER(E16),E16&gt;=0,ISNUMBER(F16),F16&gt;0,F16=INT(F16)),"READY","CHECK")),"CHECK")</f>
        <v>UNUSED</v>
      </c>
      <c r="H16" s="18" t="str">
        <f aca="false">IFERROR(IF(G16="UNUSED","",IF(AND(G16="READY",Setup!$B$3="READY"),B16*D16+E16/F16,"CHECK")),"CHECK")</f>
        <v/>
      </c>
      <c r="I16" s="18" t="str">
        <f aca="false">IFERROR(IF(G16="UNUSED","",IF(AND(G16="READY",Setup!$B$3="READY"),B16-VLOOKUP(A16,Products!$A$7:$C$18,3,FALSE())-H16,"CHECK")),"CHECK")</f>
        <v/>
      </c>
      <c r="J16" s="18" t="str">
        <f aca="false">IFERROR(IF(G16="UNUSED","",IF(AND(G16="READY",Setup!$B$3="READY"),B16*C16,"CHECK")),"CHECK")</f>
        <v/>
      </c>
      <c r="K16" s="18" t="str">
        <f aca="false">IFERROR(IF(G16="UNUSED","",IF(AND(G16="READY",Setup!$B$3="READY"),I16*C16,"CHECK")),"CHECK")</f>
        <v/>
      </c>
    </row>
    <row r="17" customFormat="false" ht="33.75" hidden="false" customHeight="true" outlineLevel="0" collapsed="false">
      <c r="A17" s="14"/>
      <c r="B17" s="15"/>
      <c r="C17" s="16"/>
      <c r="D17" s="17"/>
      <c r="E17" s="15"/>
      <c r="F17" s="16"/>
      <c r="G17" s="11" t="str">
        <f aca="false">IFERROR(IF(COUNTA(A17:F17)=0,"UNUSED",IF(AND(ISTEXT(A17),LEN(TRIM(A17))&gt;0,LEN(A17)=LEN(TRIM(A17)),ISERROR(SEARCH("~*",A17)),ISERROR(SEARCH("~?",A17)),ISERROR(SEARCH("~~",A17)),COUNTIF($A$7:$A$18,A17)=1,COUNTIF(Products!$A$7:$A$18,A17)=1,VLOOKUP(A17,Products!$A$7:$D$18,4,FALSE())="READY",ISNUMBER(B17),B17&gt;=0,ISNUMBER(C17),C17&gt;=0,C17=INT(C17),ISNUMBER(D17),D17&gt;=0,D17&lt;1,ISNUMBER(E17),E17&gt;=0,ISNUMBER(F17),F17&gt;0,F17=INT(F17)),"READY","CHECK")),"CHECK")</f>
        <v>UNUSED</v>
      </c>
      <c r="H17" s="18" t="str">
        <f aca="false">IFERROR(IF(G17="UNUSED","",IF(AND(G17="READY",Setup!$B$3="READY"),B17*D17+E17/F17,"CHECK")),"CHECK")</f>
        <v/>
      </c>
      <c r="I17" s="18" t="str">
        <f aca="false">IFERROR(IF(G17="UNUSED","",IF(AND(G17="READY",Setup!$B$3="READY"),B17-VLOOKUP(A17,Products!$A$7:$C$18,3,FALSE())-H17,"CHECK")),"CHECK")</f>
        <v/>
      </c>
      <c r="J17" s="18" t="str">
        <f aca="false">IFERROR(IF(G17="UNUSED","",IF(AND(G17="READY",Setup!$B$3="READY"),B17*C17,"CHECK")),"CHECK")</f>
        <v/>
      </c>
      <c r="K17" s="18" t="str">
        <f aca="false">IFERROR(IF(G17="UNUSED","",IF(AND(G17="READY",Setup!$B$3="READY"),I17*C17,"CHECK")),"CHECK")</f>
        <v/>
      </c>
    </row>
    <row r="18" customFormat="false" ht="33.75" hidden="false" customHeight="true" outlineLevel="0" collapsed="false">
      <c r="A18" s="14"/>
      <c r="B18" s="15"/>
      <c r="C18" s="16"/>
      <c r="D18" s="17"/>
      <c r="E18" s="15"/>
      <c r="F18" s="16"/>
      <c r="G18" s="11" t="str">
        <f aca="false">IFERROR(IF(COUNTA(A18:F18)=0,"UNUSED",IF(AND(ISTEXT(A18),LEN(TRIM(A18))&gt;0,LEN(A18)=LEN(TRIM(A18)),ISERROR(SEARCH("~*",A18)),ISERROR(SEARCH("~?",A18)),ISERROR(SEARCH("~~",A18)),COUNTIF($A$7:$A$18,A18)=1,COUNTIF(Products!$A$7:$A$18,A18)=1,VLOOKUP(A18,Products!$A$7:$D$18,4,FALSE())="READY",ISNUMBER(B18),B18&gt;=0,ISNUMBER(C18),C18&gt;=0,C18=INT(C18),ISNUMBER(D18),D18&gt;=0,D18&lt;1,ISNUMBER(E18),E18&gt;=0,ISNUMBER(F18),F18&gt;0,F18=INT(F18)),"READY","CHECK")),"CHECK")</f>
        <v>UNUSED</v>
      </c>
      <c r="H18" s="18" t="str">
        <f aca="false">IFERROR(IF(G18="UNUSED","",IF(AND(G18="READY",Setup!$B$3="READY"),B18*D18+E18/F18,"CHECK")),"CHECK")</f>
        <v/>
      </c>
      <c r="I18" s="18" t="str">
        <f aca="false">IFERROR(IF(G18="UNUSED","",IF(AND(G18="READY",Setup!$B$3="READY"),B18-VLOOKUP(A18,Products!$A$7:$C$18,3,FALSE())-H18,"CHECK")),"CHECK")</f>
        <v/>
      </c>
      <c r="J18" s="18" t="str">
        <f aca="false">IFERROR(IF(G18="UNUSED","",IF(AND(G18="READY",Setup!$B$3="READY"),B18*C18,"CHECK")),"CHECK")</f>
        <v/>
      </c>
      <c r="K18" s="18" t="str">
        <f aca="false">IFERROR(IF(G18="UNUSED","",IF(AND(G18="READY",Setup!$B$3="READY"),I18*C18,"CHECK")),"CHECK")</f>
        <v/>
      </c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false" outlineLevel="0" collapsed="false">
      <c r="A21" s="2" t="s">
        <v>75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false" outlineLevel="0" collapsed="false">
      <c r="A23" s="2" t="s">
        <v>76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false" outlineLevel="0" collapsed="false">
      <c r="A25" s="2" t="s">
        <v>77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conditionalFormatting sqref="G7:K18">
    <cfRule type="expression" priority="2" aboveAverage="0" equalAverage="0" bottom="0" percent="0" rank="0" text="" dxfId="0">
      <formula>ISNUMBER(SEARCH("CHECK",G7))</formula>
    </cfRule>
  </conditionalFormatting>
  <conditionalFormatting sqref="I7:I18">
    <cfRule type="expression" priority="3" aboveAverage="0" equalAverage="0" bottom="0" percent="0" rank="0" text="" dxfId="1">
      <formula>AND(ISNUMBER(I7),I7&lt;0)</formula>
    </cfRule>
  </conditionalFormatting>
  <dataValidations count="5">
    <dataValidation allowBlank="true" error="Use the stated numeric range; check all flags before relying on results." errorStyle="stop" errorTitle="Review input" operator="greaterThanOrEqual" showDropDown="false" showErrorMessage="false" showInputMessage="false" sqref="B7:B18" type="decimal">
      <formula1>0</formula1>
      <formula2>0</formula2>
    </dataValidation>
    <dataValidation allowBlank="true" error="Use the stated numeric range; check all flags before relying on results." errorStyle="stop" errorTitle="Review input" operator="greaterThanOrEqual" showDropDown="false" showErrorMessage="false" showInputMessage="false" sqref="E7:E18" type="decimal">
      <formula1>0</formula1>
      <formula2>0</formula2>
    </dataValidation>
    <dataValidation allowBlank="true" error="Use the stated numeric range; check all flags before relying on results." errorStyle="stop" errorTitle="Review input" operator="greaterThanOrEqual" showDropDown="false" showErrorMessage="false" showInputMessage="false" sqref="C7:C18" type="whole">
      <formula1>0</formula1>
      <formula2>0</formula2>
    </dataValidation>
    <dataValidation allowBlank="true" error="Use the stated numeric range; check all flags before relying on results." errorStyle="stop" errorTitle="Review input" operator="greaterThan" showDropDown="false" showErrorMessage="false" showInputMessage="false" sqref="F7:F18" type="whole">
      <formula1>0</formula1>
      <formula2>0</formula2>
    </dataValidation>
    <dataValidation allowBlank="true" error="Use the stated numeric range; check all flags before relying on results." errorStyle="stop" errorTitle="Review input" operator="between" showDropDown="false" showErrorMessage="false" showInputMessage="false" sqref="D7:D18" type="decimal">
      <formula1>0</formula1>
      <formula2>0.999999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7"/>
    <col collapsed="false" customWidth="true" hidden="false" outlineLevel="0" max="2" min="2" style="0" width="21"/>
    <col collapsed="false" customWidth="true" hidden="false" outlineLevel="0" max="3" min="3" style="0" width="85"/>
  </cols>
  <sheetData>
    <row r="1" customFormat="false" ht="33.75" hidden="false" customHeight="true" outlineLevel="0" collapsed="false">
      <c r="A1" s="1" t="s">
        <v>79</v>
      </c>
      <c r="B1" s="2"/>
      <c r="C1" s="2"/>
    </row>
    <row r="2" customFormat="false" ht="30" hidden="false" customHeight="true" outlineLevel="0" collapsed="false">
      <c r="A2" s="2" t="s">
        <v>80</v>
      </c>
      <c r="B2" s="2"/>
      <c r="C2" s="2"/>
    </row>
    <row r="3" customFormat="false" ht="24" hidden="false" customHeight="true" outlineLevel="0" collapsed="false">
      <c r="A3" s="2"/>
      <c r="B3" s="11" t="str">
        <f aca="false">IFERROR(IF(AND(SUM(B7:B12)=0,COUNTIF(B7:B12,"CHECK")=0,ISNUMBER(B14),B14=0),"PASS","CHECK"),"CHECK")</f>
        <v>PASS</v>
      </c>
      <c r="C3" s="2"/>
    </row>
    <row r="4" customFormat="false" ht="25.5" hidden="false" customHeight="true" outlineLevel="0" collapsed="false">
      <c r="A4" s="3" t="s">
        <v>2</v>
      </c>
      <c r="B4" s="19"/>
      <c r="C4" s="2"/>
    </row>
    <row r="5" customFormat="false" ht="15" hidden="false" customHeight="false" outlineLevel="0" collapsed="false">
      <c r="A5" s="2"/>
      <c r="B5" s="19"/>
      <c r="C5" s="2"/>
    </row>
    <row r="6" customFormat="false" ht="45.75" hidden="false" customHeight="true" outlineLevel="0" collapsed="false">
      <c r="A6" s="4" t="s">
        <v>81</v>
      </c>
      <c r="B6" s="20" t="s">
        <v>82</v>
      </c>
      <c r="C6" s="4" t="s">
        <v>83</v>
      </c>
    </row>
    <row r="7" customFormat="false" ht="39.75" hidden="false" customHeight="true" outlineLevel="0" collapsed="false">
      <c r="A7" s="2" t="s">
        <v>84</v>
      </c>
      <c r="B7" s="21" t="n">
        <f aca="false">IFERROR(IF(Setup!B3="READY",0,1),"CHECK")</f>
        <v>0</v>
      </c>
      <c r="C7" s="5" t="s">
        <v>85</v>
      </c>
    </row>
    <row r="8" customFormat="false" ht="39.75" hidden="false" customHeight="true" outlineLevel="0" collapsed="false">
      <c r="A8" s="2" t="s">
        <v>86</v>
      </c>
      <c r="B8" s="21" t="n">
        <f aca="false">IFERROR(COUNTIF(Products!D7:D18,"CHECK"),"CHECK")</f>
        <v>0</v>
      </c>
      <c r="C8" s="5" t="s">
        <v>87</v>
      </c>
    </row>
    <row r="9" customFormat="false" ht="39.75" hidden="false" customHeight="true" outlineLevel="0" collapsed="false">
      <c r="A9" s="2" t="s">
        <v>88</v>
      </c>
      <c r="B9" s="21" t="n">
        <f aca="false">IFERROR(COUNTIF(Retail!G7:G18,"CHECK"),"CHECK")</f>
        <v>0</v>
      </c>
      <c r="C9" s="5" t="s">
        <v>89</v>
      </c>
    </row>
    <row r="10" customFormat="false" ht="39.75" hidden="false" customHeight="true" outlineLevel="0" collapsed="false">
      <c r="A10" s="2" t="s">
        <v>90</v>
      </c>
      <c r="B10" s="21" t="n">
        <f aca="false">IFERROR(COUNTIF(Wholesale!G7:G18,"CHECK"),"CHECK")</f>
        <v>0</v>
      </c>
      <c r="C10" s="5" t="s">
        <v>91</v>
      </c>
    </row>
    <row r="11" customFormat="false" ht="39.75" hidden="false" customHeight="true" outlineLevel="0" collapsed="false">
      <c r="A11" s="2" t="s">
        <v>92</v>
      </c>
      <c r="B11" s="21" t="n">
        <f aca="false">IFERROR(IF(COUNTIF(Products!D7:D18,"READY")&gt;0,0,1),"CHECK")</f>
        <v>0</v>
      </c>
      <c r="C11" s="5" t="s">
        <v>93</v>
      </c>
    </row>
    <row r="12" customFormat="false" ht="39.75" hidden="false" customHeight="true" outlineLevel="0" collapsed="false">
      <c r="A12" s="2" t="s">
        <v>94</v>
      </c>
      <c r="B12" s="21" t="n">
        <f aca="false">IFERROR(IF(COUNTIF(Retail!G7:G18,"READY")+COUNTIF(Wholesale!G7:G18,"READY")&gt;0,0,1),"CHECK")</f>
        <v>0</v>
      </c>
      <c r="C12" s="5" t="s">
        <v>95</v>
      </c>
    </row>
    <row r="13" customFormat="false" ht="39.75" hidden="false" customHeight="true" outlineLevel="0" collapsed="false">
      <c r="A13" s="2" t="s">
        <v>96</v>
      </c>
      <c r="B13" s="21" t="n">
        <f aca="false">IFERROR(COUNTIF(Retail!I7:I18,"&lt;0")+COUNTIF(Wholesale!I7:I18,"&lt;0"),"CHECK")</f>
        <v>0</v>
      </c>
      <c r="C13" s="5" t="s">
        <v>97</v>
      </c>
    </row>
    <row r="14" customFormat="false" ht="39.75" hidden="false" customHeight="true" outlineLevel="0" collapsed="false">
      <c r="A14" s="2" t="s">
        <v>98</v>
      </c>
      <c r="B14" s="21" t="n">
        <f aca="false">IFERROR(IF(SUM(B7:B12)&gt;0,"CHECK",IF(ABS(SUM(Retail!K7:K18)+SUM(Wholesale!K7:K18)-(SUMPRODUCT(Retail!I7:I18,Retail!C7:C18)+SUMPRODUCT(Wholesale!I7:I18,Wholesale!C7:C18)))&lt;0.000001,0,1)),"CHECK")</f>
        <v>0</v>
      </c>
      <c r="C14" s="5" t="s">
        <v>99</v>
      </c>
    </row>
    <row r="15" customFormat="false" ht="15" hidden="false" customHeight="false" outlineLevel="0" collapsed="false">
      <c r="A15" s="2"/>
      <c r="B15" s="2"/>
      <c r="C15" s="2"/>
    </row>
    <row r="16" customFormat="false" ht="15" hidden="false" customHeight="false" outlineLevel="0" collapsed="false">
      <c r="A16" s="2"/>
      <c r="B16" s="2"/>
      <c r="C16" s="2"/>
    </row>
    <row r="17" customFormat="false" ht="15" hidden="false" customHeight="false" outlineLevel="0" collapsed="false">
      <c r="A17" s="2" t="s">
        <v>100</v>
      </c>
      <c r="B17" s="2"/>
      <c r="C17" s="2"/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15" hidden="false" customHeight="false" outlineLevel="0" collapsed="false">
      <c r="A20" s="2"/>
      <c r="B20" s="2"/>
      <c r="C20" s="2"/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2"/>
      <c r="B22" s="2"/>
      <c r="C22" s="2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2"/>
      <c r="B24" s="2"/>
      <c r="C24" s="2"/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  <row r="30" customFormat="false" ht="15" hidden="false" customHeight="false" outlineLevel="0" collapsed="false">
      <c r="A30" s="2"/>
      <c r="B30" s="2"/>
      <c r="C30" s="2"/>
    </row>
  </sheetData>
  <conditionalFormatting sqref="B7:B14">
    <cfRule type="expression" priority="2" aboveAverage="0" equalAverage="0" bottom="0" percent="0" rank="0" text="" dxfId="0">
      <formula>ISNUMBER(SEARCH("CHECK",B7))</formula>
    </cfRule>
  </conditionalFormatting>
  <conditionalFormatting sqref="B3">
    <cfRule type="expression" priority="3" aboveAverage="0" equalAverage="0" bottom="0" percent="0" rank="0" text="" dxfId="0">
      <formula>ISNUMBER(SEARCH("CHECK",B3))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88"/>
    <col collapsed="false" customWidth="true" hidden="false" outlineLevel="0" max="3" min="3" style="0" width="81"/>
  </cols>
  <sheetData>
    <row r="1" customFormat="false" ht="33.75" hidden="false" customHeight="true" outlineLevel="0" collapsed="false">
      <c r="A1" s="1" t="s">
        <v>101</v>
      </c>
      <c r="B1" s="2"/>
      <c r="C1" s="2"/>
    </row>
    <row r="2" customFormat="false" ht="30" hidden="false" customHeight="true" outlineLevel="0" collapsed="false">
      <c r="A2" s="2" t="s">
        <v>102</v>
      </c>
      <c r="B2" s="2"/>
      <c r="C2" s="2"/>
    </row>
    <row r="3" customFormat="false" ht="24" hidden="false" customHeight="true" outlineLevel="0" collapsed="false">
      <c r="A3" s="2"/>
      <c r="B3" s="2"/>
      <c r="C3" s="2"/>
    </row>
    <row r="4" customFormat="false" ht="25.5" hidden="false" customHeight="true" outlineLevel="0" collapsed="false">
      <c r="A4" s="3" t="s">
        <v>2</v>
      </c>
      <c r="B4" s="2"/>
      <c r="C4" s="2"/>
    </row>
    <row r="5" customFormat="false" ht="15" hidden="false" customHeight="false" outlineLevel="0" collapsed="false">
      <c r="A5" s="2"/>
      <c r="B5" s="2"/>
      <c r="C5" s="2"/>
    </row>
    <row r="6" customFormat="false" ht="45.75" hidden="false" customHeight="true" outlineLevel="0" collapsed="false">
      <c r="A6" s="4" t="s">
        <v>103</v>
      </c>
      <c r="B6" s="4" t="s">
        <v>104</v>
      </c>
      <c r="C6" s="4" t="s">
        <v>105</v>
      </c>
    </row>
    <row r="7" customFormat="false" ht="63.75" hidden="false" customHeight="true" outlineLevel="0" collapsed="false">
      <c r="A7" s="5" t="s">
        <v>106</v>
      </c>
      <c r="B7" s="5" t="s">
        <v>107</v>
      </c>
      <c r="C7" s="5" t="s">
        <v>108</v>
      </c>
    </row>
    <row r="8" customFormat="false" ht="63.75" hidden="false" customHeight="true" outlineLevel="0" collapsed="false">
      <c r="A8" s="5" t="s">
        <v>109</v>
      </c>
      <c r="B8" s="5" t="s">
        <v>110</v>
      </c>
      <c r="C8" s="5" t="s">
        <v>111</v>
      </c>
    </row>
    <row r="9" customFormat="false" ht="63.75" hidden="false" customHeight="true" outlineLevel="0" collapsed="false">
      <c r="A9" s="5" t="s">
        <v>112</v>
      </c>
      <c r="B9" s="5" t="s">
        <v>113</v>
      </c>
      <c r="C9" s="5" t="s">
        <v>114</v>
      </c>
    </row>
    <row r="10" customFormat="false" ht="63.75" hidden="false" customHeight="true" outlineLevel="0" collapsed="false">
      <c r="A10" s="5" t="s">
        <v>115</v>
      </c>
      <c r="B10" s="5" t="s">
        <v>116</v>
      </c>
      <c r="C10" s="5" t="s">
        <v>117</v>
      </c>
    </row>
    <row r="11" customFormat="false" ht="63.75" hidden="false" customHeight="true" outlineLevel="0" collapsed="false">
      <c r="A11" s="5" t="s">
        <v>118</v>
      </c>
      <c r="B11" s="5" t="s">
        <v>119</v>
      </c>
      <c r="C11" s="5" t="s">
        <v>120</v>
      </c>
    </row>
    <row r="12" customFormat="false" ht="63.75" hidden="false" customHeight="true" outlineLevel="0" collapsed="false">
      <c r="A12" s="5" t="s">
        <v>121</v>
      </c>
      <c r="B12" s="5" t="s">
        <v>122</v>
      </c>
      <c r="C12" s="5" t="s">
        <v>123</v>
      </c>
    </row>
    <row r="13" customFormat="false" ht="63.75" hidden="false" customHeight="true" outlineLevel="0" collapsed="false">
      <c r="A13" s="5" t="s">
        <v>124</v>
      </c>
      <c r="B13" s="5" t="s">
        <v>125</v>
      </c>
      <c r="C13" s="5" t="s">
        <v>126</v>
      </c>
    </row>
    <row r="14" customFormat="false" ht="63.75" hidden="false" customHeight="true" outlineLevel="0" collapsed="false">
      <c r="A14" s="5" t="s">
        <v>127</v>
      </c>
      <c r="B14" s="5" t="s">
        <v>128</v>
      </c>
      <c r="C14" s="5" t="s">
        <v>129</v>
      </c>
    </row>
    <row r="15" customFormat="false" ht="15" hidden="false" customHeight="false" outlineLevel="0" collapsed="false">
      <c r="A15" s="2"/>
      <c r="B15" s="2"/>
      <c r="C15" s="2"/>
    </row>
    <row r="16" customFormat="false" ht="15" hidden="false" customHeight="false" outlineLevel="0" collapsed="false">
      <c r="A16" s="2"/>
      <c r="B16" s="2"/>
      <c r="C16" s="2"/>
    </row>
    <row r="17" customFormat="false" ht="15" hidden="false" customHeight="false" outlineLevel="0" collapsed="false">
      <c r="A17" s="2"/>
      <c r="B17" s="2"/>
      <c r="C17" s="2"/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15" hidden="false" customHeight="false" outlineLevel="0" collapsed="false">
      <c r="A20" s="2"/>
      <c r="B20" s="2"/>
      <c r="C20" s="2"/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2"/>
      <c r="B22" s="2"/>
      <c r="C22" s="2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2"/>
      <c r="B24" s="2"/>
      <c r="C24" s="2"/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  <row r="30" customFormat="false" ht="15" hidden="false" customHeight="false" outlineLevel="0" collapsed="false">
      <c r="A30" s="2"/>
      <c r="B30" s="2"/>
      <c r="C3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2026-10-18T18:29:06Z</dcterms:created>
  <dc:creator>Craft Pricing Lab</dc:creator>
  <dc:description/>
  <dc:language>en-US</dc:language>
  <cp:lastModifiedBy/>
  <dcterms:modified xsi:type="dcterms:W3CDTF">2026-10-18T18:29:06Z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