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vmlDrawing1.vml" ContentType="application/vnd.openxmlformats-officedocument.vmlDrawing"/>
  <Override PartName="/xl/drawings/vmlDrawing2.vml" ContentType="application/vnd.openxmlformats-officedocument.vmlDrawing"/>
  <Override PartName="/xl/drawings/vmlDrawing3.vml" ContentType="application/vnd.openxmlformats-officedocument.vmlDrawing"/>
  <Override PartName="/xl/comments2.xml" ContentType="application/vnd.openxmlformats-officedocument.spreadsheetml.comments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1.xml" ContentType="application/vnd.openxmlformats-officedocument.spreadsheetml.table+xml"/>
  <Override PartName="/xl/styles.xml" ContentType="application/vnd.openxmlformats-officedocument.spreadsheetml.styles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Summary" sheetId="1" state="visible" r:id="rId3"/>
    <sheet name="Materials" sheetId="2" state="visible" r:id="rId4"/>
    <sheet name="Products" sheetId="3" state="visible" r:id="rId5"/>
    <sheet name="Recipes" sheetId="4" state="visible" r:id="rId6"/>
    <sheet name="Checks" sheetId="5" state="visible" r:id="rId7"/>
    <sheet name="Sources" sheetId="6" state="visible" r:id="rId8"/>
  </sheets>
  <definedNames>
    <definedName function="false" hidden="false" name="MaterialIDs" vbProcedure="false">Materials!$A$8:$A$19</definedName>
    <definedName function="false" hidden="false" name="ProductIDs" vbProcedure="false">Products!$A$8:$A$19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User</author>
  </authors>
  <commentList>
    <comment ref="C7" authorId="0">
      <text>
        <r>
          <rPr>
            <sz val="10"/>
            <rFont val="Arial"/>
            <family val="2"/>
          </rPr>
          <t xml:space="preserve">No automatic conversion. Recipe quantities must be in this exact base unit. Convert lb/oz/g or liters/ml before entry.</t>
        </r>
      </text>
    </comment>
    <comment ref="E7" authorId="0">
      <text>
        <r>
          <rPr>
            <sz val="10"/>
            <rFont val="Arial"/>
            <family val="2"/>
          </rPr>
          <t xml:space="preserve">Illustrative prices, not market quotes. A numeric zero is a known zero cost; a blank price is incomplete.</t>
        </r>
      </text>
    </comment>
  </commentList>
</comments>
</file>

<file path=xl/comments3.xml><?xml version="1.0" encoding="utf-8"?>
<comments xmlns="http://schemas.openxmlformats.org/spreadsheetml/2006/main" xmlns:xdr="http://schemas.openxmlformats.org/drawingml/2006/spreadsheetDrawing">
  <authors>
    <author>User</author>
  </authors>
  <commentList>
    <comment ref="D7" authorId="0">
      <text>
        <r>
          <rPr>
            <sz val="10"/>
            <rFont val="Arial"/>
            <family val="2"/>
          </rPr>
          <t xml:space="preserve">Use the actual assumed saleable yield. Rejected units are already reflected here; no extra waste multiplier is applied.</t>
        </r>
      </text>
    </comment>
    <comment ref="H7" authorId="0">
      <text>
        <r>
          <rPr>
            <sz val="10"/>
            <rFont val="Arial"/>
            <family val="2"/>
          </rPr>
          <t xml:space="preserve">Extra packaging not already in the recipe. Enter a batch total; avoid counting jars, labels or packaging twice.</t>
        </r>
      </text>
    </comment>
    <comment ref="I7" authorId="0">
      <text>
        <r>
          <rPr>
            <sz val="10"/>
            <rFont val="Arial"/>
            <family val="2"/>
          </rPr>
          <t xml:space="preserve">Your chosen batch overhead share, not a tax expense election. Document the allocation in your own records.</t>
        </r>
      </text>
    </comment>
  </commentList>
</comments>
</file>

<file path=xl/comments4.xml><?xml version="1.0" encoding="utf-8"?>
<comments xmlns="http://schemas.openxmlformats.org/spreadsheetml/2006/main" xmlns:xdr="http://schemas.openxmlformats.org/drawingml/2006/spreadsheetDrawing">
  <authors>
    <author>User</author>
  </authors>
  <commentList>
    <comment ref="C7" authorId="0">
      <text>
        <r>
          <rPr>
            <sz val="10"/>
            <rFont val="Arial"/>
            <family val="2"/>
          </rPr>
          <t xml:space="preserve">Batch consumption includes material used in rejected pieces. Do not multiply waste a second time. One line per product/material; combine repeated uses in the quantity.</t>
        </r>
      </text>
    </comment>
  </commentList>
</comments>
</file>

<file path=xl/sharedStrings.xml><?xml version="1.0" encoding="utf-8"?>
<sst xmlns="http://schemas.openxmlformats.org/spreadsheetml/2006/main" count="179" uniqueCount="135">
  <si>
    <t xml:space="preserve">Product cost planner</t>
  </si>
  <si>
    <t xml:space="preserve">Choose a product. Review its recipe and one planned batch before using the cost.</t>
  </si>
  <si>
    <t xml:space="preserve">USD examples only. Blue cells are inputs; pale green cells are formulas.</t>
  </si>
  <si>
    <t xml:space="preserve">Select product ID</t>
  </si>
  <si>
    <t xml:space="preserve">CND-01</t>
  </si>
  <si>
    <t xml:space="preserve">Selected product status</t>
  </si>
  <si>
    <t xml:space="preserve">Product name</t>
  </si>
  <si>
    <t xml:space="preserve">Cost per saleable item</t>
  </si>
  <si>
    <t xml:space="preserve">USD</t>
  </si>
  <si>
    <t xml:space="preserve">Interpretation</t>
  </si>
  <si>
    <t xml:space="preserve">Materials</t>
  </si>
  <si>
    <t xml:space="preserve">Recipe consumption ÷ saleable yield.</t>
  </si>
  <si>
    <t xml:space="preserve">Labor</t>
  </si>
  <si>
    <t xml:space="preserve">Making plus admin minutes at your hourly rate.</t>
  </si>
  <si>
    <t xml:space="preserve">Extra packaging</t>
  </si>
  <si>
    <t xml:space="preserve">Batch total not already in the recipe.</t>
  </si>
  <si>
    <t xml:space="preserve">Batch overhead</t>
  </si>
  <si>
    <t xml:space="preserve">Your chosen batch allocation.</t>
  </si>
  <si>
    <t xml:space="preserve">Total cost / item</t>
  </si>
  <si>
    <t xml:space="preserve">Pricing cost only: no selling fees or income tax.</t>
  </si>
  <si>
    <t xml:space="preserve">Start here</t>
  </si>
  <si>
    <t xml:space="preserve">Update current package quantities and prices on Materials.</t>
  </si>
  <si>
    <t xml:space="preserve">Recipe</t>
  </si>
  <si>
    <t xml:space="preserve">Enter material quantity used for each whole batch on Recipes.</t>
  </si>
  <si>
    <t xml:space="preserve">Yield</t>
  </si>
  <si>
    <t xml:space="preserve">Enter planned and saleable units plus time and batch extras on Products.</t>
  </si>
  <si>
    <t xml:space="preserve">Review</t>
  </si>
  <si>
    <t xml:space="preserve">Fix CHECK flags; then select the product here.</t>
  </si>
  <si>
    <t xml:space="preserve">Keep a copy</t>
  </si>
  <si>
    <t xml:space="preserve">Save a dated copy before changing quotes. This file is not a history ledger.</t>
  </si>
  <si>
    <t xml:space="preserve">Scope</t>
  </si>
  <si>
    <t xml:space="preserve">12 materials, 12 products, 36 recipe lines. No stock movements, FIFO, cloud sync or tax filing.</t>
  </si>
  <si>
    <t xml:space="preserve">Material price library</t>
  </si>
  <si>
    <t xml:space="preserve">Use one base unit per material. Current quotes only; no inventory valuation.</t>
  </si>
  <si>
    <t xml:space="preserve">Material ID</t>
  </si>
  <si>
    <t xml:space="preserve">Material name</t>
  </si>
  <si>
    <t xml:space="preserve">Base unit</t>
  </si>
  <si>
    <t xml:space="preserve">Qty / package</t>
  </si>
  <si>
    <t xml:space="preserve">Package price ($)</t>
  </si>
  <si>
    <t xml:space="preserve">Cost / base unit ($)</t>
  </si>
  <si>
    <t xml:space="preserve">Input status</t>
  </si>
  <si>
    <t xml:space="preserve">WAX-01</t>
  </si>
  <si>
    <t xml:space="preserve">Soy wax</t>
  </si>
  <si>
    <t xml:space="preserve">g</t>
  </si>
  <si>
    <t xml:space="preserve">FRAG-01</t>
  </si>
  <si>
    <t xml:space="preserve">Fragrance</t>
  </si>
  <si>
    <t xml:space="preserve">JAR-01</t>
  </si>
  <si>
    <t xml:space="preserve">Jar</t>
  </si>
  <si>
    <t xml:space="preserve">each</t>
  </si>
  <si>
    <t xml:space="preserve">WICK-01</t>
  </si>
  <si>
    <t xml:space="preserve">Wick</t>
  </si>
  <si>
    <t xml:space="preserve">LABEL-01</t>
  </si>
  <si>
    <t xml:space="preserve">Label</t>
  </si>
  <si>
    <t xml:space="preserve">OIL-01</t>
  </si>
  <si>
    <t xml:space="preserve">Soap oil</t>
  </si>
  <si>
    <t xml:space="preserve">ml</t>
  </si>
  <si>
    <t xml:space="preserve">BEAD-01</t>
  </si>
  <si>
    <t xml:space="preserve">Bead</t>
  </si>
  <si>
    <t xml:space="preserve">HOOK-01</t>
  </si>
  <si>
    <t xml:space="preserve">Earring hook</t>
  </si>
  <si>
    <t xml:space="preserve">Products and batches</t>
  </si>
  <si>
    <t xml:space="preserve">One planning batch per product. Actual stock movements and historical lots are not modeled.</t>
  </si>
  <si>
    <t xml:space="preserve">Product ID</t>
  </si>
  <si>
    <t xml:space="preserve">Planned units</t>
  </si>
  <si>
    <t xml:space="preserve">Saleable units</t>
  </si>
  <si>
    <t xml:space="preserve">Hourly rate ($)</t>
  </si>
  <si>
    <t xml:space="preserve">Making min</t>
  </si>
  <si>
    <t xml:space="preserve">Admin min</t>
  </si>
  <si>
    <t xml:space="preserve">Extra packaging / batch ($)</t>
  </si>
  <si>
    <t xml:space="preserve">Overhead / batch ($)</t>
  </si>
  <si>
    <t xml:space="preserve">Materials / batch ($)</t>
  </si>
  <si>
    <t xml:space="preserve">Labor / batch ($)</t>
  </si>
  <si>
    <t xml:space="preserve">Total / batch ($)</t>
  </si>
  <si>
    <t xml:space="preserve">Cost / saleable item ($)</t>
  </si>
  <si>
    <t xml:space="preserve">Illustrative candle</t>
  </si>
  <si>
    <t xml:space="preserve">SOAP-01</t>
  </si>
  <si>
    <t xml:space="preserve">Illustrative soap</t>
  </si>
  <si>
    <t xml:space="preserve">JWL-01</t>
  </si>
  <si>
    <t xml:space="preserve">Illustrative earrings</t>
  </si>
  <si>
    <t xml:space="preserve">Recipe material quantities</t>
  </si>
  <si>
    <t xml:space="preserve">Enter the total quantity used for the planned batch, not quantity per item.</t>
  </si>
  <si>
    <t xml:space="preserve">Qty / planned batch</t>
  </si>
  <si>
    <t xml:space="preserve">Material line cost ($)</t>
  </si>
  <si>
    <t xml:space="preserve">Input and arithmetic checks</t>
  </si>
  <si>
    <t xml:space="preserve">Fix every CHECK before relying on the model. PASS is not accounting or tax certification.</t>
  </si>
  <si>
    <t xml:space="preserve">Check</t>
  </si>
  <si>
    <t xml:space="preserve">Actual</t>
  </si>
  <si>
    <t xml:space="preserve">Expected</t>
  </si>
  <si>
    <t xml:space="preserve">Difference</t>
  </si>
  <si>
    <t xml:space="preserve">Status</t>
  </si>
  <si>
    <t xml:space="preserve">What to review</t>
  </si>
  <si>
    <t xml:space="preserve">Invalid material rows</t>
  </si>
  <si>
    <t xml:space="preserve">Unique IDs, exact units, positive package size and a numeric price.</t>
  </si>
  <si>
    <t xml:space="preserve">Invalid recipe rows</t>
  </si>
  <si>
    <t xml:space="preserve">Known product/material, positive quantity and one line per product/material.</t>
  </si>
  <si>
    <t xml:space="preserve">Invalid product rows</t>
  </si>
  <si>
    <t xml:space="preserve">Numeric inputs, whole positive yield not above planned quantity, complete recipe.</t>
  </si>
  <si>
    <t xml:space="preserve">Selected product ready</t>
  </si>
  <si>
    <t xml:space="preserve">Choose one existing READY product on Summary.</t>
  </si>
  <si>
    <t xml:space="preserve">Cost components tie</t>
  </si>
  <si>
    <t xml:space="preserve">Tolerance 0.00000001 USD; costs use full precision, display rounds to cents.</t>
  </si>
  <si>
    <t xml:space="preserve">Scope, sources and instructions</t>
  </si>
  <si>
    <t xml:space="preserve">Keep your original examples and real work in separate copies.</t>
  </si>
  <si>
    <t xml:space="preserve">Topic</t>
  </si>
  <si>
    <t xml:space="preserve">Source / instruction</t>
  </si>
  <si>
    <t xml:space="preserve">Boundary</t>
  </si>
  <si>
    <t xml:space="preserve">Allowed units</t>
  </si>
  <si>
    <t xml:space="preserve">Workflow reference</t>
  </si>
  <si>
    <t xml:space="preserve">https://docs.inventree.org/en/latest/part/pricing</t>
  </si>
  <si>
    <t xml:space="preserve">BOM totals require every relevant component price; no InvenTree installation.</t>
  </si>
  <si>
    <t xml:space="preserve">Local-first reference</t>
  </si>
  <si>
    <t xml:space="preserve">https://github.com/actualbudget/actual</t>
  </si>
  <si>
    <t xml:space="preserve">A saved copy is not cloud sync. No Actual code is used.</t>
  </si>
  <si>
    <t xml:space="preserve">Calculator handoff</t>
  </si>
  <si>
    <t xml:space="preserve">https://lightpink-scorpion-203141.hostingersite.com/calculators/craft-pricing-calculator/</t>
  </si>
  <si>
    <t xml:space="preserve">Re-enter inputs there for selling-channel fees and pricing. No automatic import.</t>
  </si>
  <si>
    <t xml:space="preserve">Example inputs</t>
  </si>
  <si>
    <t xml:space="preserve">Craft Pricing Lab invented illustrative USD inputs; prepared 2026-10-14.</t>
  </si>
  <si>
    <t xml:space="preserve">Not supplier quotes, market prices, sales results or real maker records.</t>
  </si>
  <si>
    <t xml:space="preserve">m</t>
  </si>
  <si>
    <t xml:space="preserve">Units</t>
  </si>
  <si>
    <t xml:space="preserve">Recipe quantities use the material's exact base unit. No automatic unit conversion.</t>
  </si>
  <si>
    <t xml:space="preserve">Known zero package price is allowed; a blank price blocks costs.</t>
  </si>
  <si>
    <t xml:space="preserve">oz</t>
  </si>
  <si>
    <t xml:space="preserve">Batch consumption / saleable units includes rejected-unit burden.</t>
  </si>
  <si>
    <t xml:space="preserve">No extra waste percentage: avoid double counting.</t>
  </si>
  <si>
    <t xml:space="preserve">Current-cost planning</t>
  </si>
  <si>
    <t xml:space="preserve">Edits to material quotes update all modeled products.</t>
  </si>
  <si>
    <t xml:space="preserve">Save dated copies; no receipt history, stock ledger, FIFO or weighted-average valuation.</t>
  </si>
  <si>
    <t xml:space="preserve">Pricing boundary</t>
  </si>
  <si>
    <t xml:space="preserve">Materials + own labor + extra packaging + chosen overhead.</t>
  </si>
  <si>
    <t xml:space="preserve">Not accounting COGS, net business profit, tax filing or compliance advice.</t>
  </si>
  <si>
    <t xml:space="preserve">Capacity / compatibility</t>
  </si>
  <si>
    <t xml:space="preserve">12 materials; 12 products; 36 unique product-material lines.</t>
  </si>
  <si>
    <t xml:space="preserve">XLSX with native formulas. Recalculated/checked in LibreOffice; Excel/Google Sheets import not independently executed.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</si>
</sst>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\$#,##0.00;[RED]&quot;($&quot;#,##0.00\);\$0.00"/>
    <numFmt numFmtId="166" formatCode="0"/>
    <numFmt numFmtId="167" formatCode="0.####"/>
    <numFmt numFmtId="168" formatCode="\$#,##0.0000"/>
    <numFmt numFmtId="169" formatCode="0.##"/>
    <numFmt numFmtId="170" formatCode="0.0000000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173E3C"/>
      <name val="Arial"/>
      <family val="2"/>
      <charset val="1"/>
    </font>
    <font>
      <sz val="11"/>
      <color rgb="FF272E2B"/>
      <name val="Arial"/>
      <family val="2"/>
      <charset val="1"/>
    </font>
    <font>
      <sz val="10"/>
      <color rgb="FF5A625B"/>
      <name val="Arial"/>
      <family val="2"/>
      <charset val="1"/>
    </font>
    <font>
      <b val="true"/>
      <sz val="11"/>
      <color rgb="FF173E3C"/>
      <name val="Arial"/>
      <family val="2"/>
      <charset val="1"/>
    </font>
    <font>
      <sz val="11"/>
      <color rgb="FF145D9D"/>
      <name val="Arial"/>
      <family val="2"/>
      <charset val="1"/>
    </font>
    <font>
      <b val="true"/>
      <sz val="11"/>
      <color rgb="FFFFFFFF"/>
      <name val="Arial"/>
      <family val="2"/>
      <charset val="1"/>
    </font>
    <font>
      <b val="true"/>
      <sz val="13"/>
      <color rgb="FFFFFFFF"/>
      <name val="Arial"/>
      <family val="2"/>
      <charset val="1"/>
    </font>
    <font>
      <sz val="10"/>
      <name val="Arial"/>
      <family val="2"/>
    </font>
    <font>
      <b val="true"/>
      <sz val="16"/>
      <color rgb="FF272E2B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AF3FC"/>
        <bgColor rgb="FFE8F1EC"/>
      </patternFill>
    </fill>
    <fill>
      <patternFill patternType="solid">
        <fgColor rgb="FFE8F1EC"/>
        <bgColor rgb="FFF1F1EF"/>
      </patternFill>
    </fill>
    <fill>
      <patternFill patternType="solid">
        <fgColor rgb="FF173E3C"/>
        <bgColor rgb="FF272E2B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9" fillId="4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5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0" fillId="4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10" fillId="4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7" fontId="8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8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8" fontId="5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8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9" fontId="8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5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70" fontId="5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7">
    <dxf>
      <fill>
        <patternFill>
          <bgColor rgb="FFE8F1EC"/>
        </patternFill>
      </fill>
    </dxf>
    <dxf>
      <fill>
        <patternFill>
          <bgColor rgb="FFFFF0D0"/>
        </patternFill>
      </fill>
    </dxf>
    <dxf>
      <fill>
        <patternFill>
          <bgColor rgb="FFF1F1EF"/>
        </patternFill>
      </fill>
    </dxf>
    <dxf>
      <fill>
        <patternFill patternType="solid">
          <fgColor rgb="FF173E3C"/>
          <bgColor rgb="FF000000"/>
        </patternFill>
      </fill>
    </dxf>
    <dxf>
      <fill>
        <patternFill patternType="solid">
          <fgColor rgb="FFEAF3FC"/>
          <bgColor rgb="FF000000"/>
        </patternFill>
      </fill>
    </dxf>
    <dxf>
      <fill>
        <patternFill patternType="solid">
          <fgColor rgb="FF145D9D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E8F1EC"/>
          <bgColor rgb="FF000000"/>
        </patternFill>
      </fill>
    </dxf>
    <dxf>
      <fill>
        <patternFill patternType="solid">
          <fgColor rgb="FF272E2B"/>
          <bgColor rgb="FF000000"/>
        </patternFill>
      </fill>
    </dxf>
    <dxf>
      <fill>
        <patternFill patternType="solid">
          <fgColor rgb="FFF1F1EF"/>
          <bgColor rgb="FF000000"/>
        </patternFill>
      </fill>
    </dxf>
    <dxf>
      <font>
        <color rgb="FF000000"/>
      </font>
      <border diagonalUp="false" diagonalDown="false">
        <left style="thin">
          <color theme="4" tint="0.4"/>
        </left>
        <right style="thin">
          <color theme="4" tint="0.4"/>
        </right>
        <top style="thin">
          <color theme="4" tint="0.4"/>
        </top>
        <bottom style="thin">
          <color theme="4" tint="0.4"/>
        </bottom>
        <diagonal/>
      </border>
    </dxf>
    <dxf>
      <fill>
        <patternFill>
          <bgColor theme="4" tint="0.8"/>
        </patternFill>
      </fill>
    </dxf>
    <dxf>
      <fill>
        <patternFill>
          <bgColor theme="4" tint="0.8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FFFFFF"/>
      </font>
      <fill>
        <patternFill>
          <bgColor theme="4"/>
        </patternFill>
      </fill>
    </dxf>
    <dxf>
      <font>
        <b val="1"/>
        <color rgb="FF000000"/>
      </font>
      <border diagonalUp="false" diagonalDown="false">
        <left/>
        <right/>
        <top style="double">
          <color theme="4"/>
        </top>
        <bottom/>
        <diagonal/>
      </border>
    </dxf>
  </dxfs>
  <tableStyles count="1">
    <tableStyle count="7" name="TableStyleMedium2">
      <tableStyleElement dxfId="10" type="wholeTable"/>
      <tableStyleElement dxfId="11" type="firstColumnStripe"/>
      <tableStyleElement dxfId="12" type="firstRowStripe"/>
      <tableStyleElement dxfId="13" type="lastColumn"/>
      <tableStyleElement dxfId="14" type="firstColumn"/>
      <tableStyleElement dxfId="15" type="headerRow"/>
      <tableStyleElement dxfId="16" type="totalRow"/>
    </tableStyle>
  </table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4F81BD"/>
      <rgbColor rgb="FF9999FF"/>
      <rgbColor rgb="FF993366"/>
      <rgbColor rgb="FFFFF0D0"/>
      <rgbColor rgb="FFEAF3FC"/>
      <rgbColor rgb="FF660066"/>
      <rgbColor rgb="FFFF8080"/>
      <rgbColor rgb="FF145D9D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8F1EC"/>
      <rgbColor rgb="FFF1F1EF"/>
      <rgbColor rgb="FFFFFF99"/>
      <rgbColor rgb="FF95B3D7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A625B"/>
      <rgbColor rgb="FF969696"/>
      <rgbColor rgb="FF173E3C"/>
      <rgbColor rgb="FF339966"/>
      <rgbColor rgb="FF003300"/>
      <rgbColor rgb="FF333300"/>
      <rgbColor rgb="FF993300"/>
      <rgbColor rgb="FF993366"/>
      <rgbColor rgb="FF333399"/>
      <rgbColor rgb="FF272E2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BatchRecipes" displayName="BatchRecipes" ref="A7:G43" headerRowCount="1" totalsRowCount="0" totalsRowShown="0">
  <autoFilter ref="A7:G43"/>
  <tableColumns count="7">
    <tableColumn id="1" name="Product ID"/>
    <tableColumn id="2" name="Material ID"/>
    <tableColumn id="3" name="Qty / planned batch"/>
    <tableColumn id="4" name="Base unit"/>
    <tableColumn id="5" name="Cost / base unit ($)"/>
    <tableColumn id="6" name="Material line cost ($)"/>
    <tableColumn id="7" name="Input statu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MaterialPrices" displayName="MaterialPrices" ref="A7:G19" headerRowCount="1" totalsRowCount="0" totalsRowShown="0">
  <autoFilter ref="A7:G19"/>
  <tableColumns count="7">
    <tableColumn id="1" name="Material ID"/>
    <tableColumn id="2" name="Material name"/>
    <tableColumn id="3" name="Base unit"/>
    <tableColumn id="4" name="Qty / package"/>
    <tableColumn id="5" name="Package price ($)"/>
    <tableColumn id="6" name="Cost / base unit ($)"/>
    <tableColumn id="7" name="Input status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ProductBatches" displayName="ProductBatches" ref="A7:N19" headerRowCount="1" totalsRowCount="0" totalsRowShown="0">
  <autoFilter ref="A7:N19"/>
  <tableColumns count="14">
    <tableColumn id="1" name="Product ID"/>
    <tableColumn id="2" name="Product name"/>
    <tableColumn id="3" name="Planned units"/>
    <tableColumn id="4" name="Saleable units"/>
    <tableColumn id="5" name="Hourly rate ($)"/>
    <tableColumn id="6" name="Making min"/>
    <tableColumn id="7" name="Admin min"/>
    <tableColumn id="8" name="Extra packaging / batch ($)"/>
    <tableColumn id="9" name="Overhead / batch ($)"/>
    <tableColumn id="10" name="Materials / batch ($)"/>
    <tableColumn id="11" name="Labor / batch ($)"/>
    <tableColumn id="12" name="Total / batch ($)"/>
    <tableColumn id="13" name="Cost / saleable item ($)"/>
    <tableColumn id="14" name="Input statu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<Relationship Id="rId3" Type="http://schemas.openxmlformats.org/officeDocument/2006/relationships/table" Target="../tables/table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2.vml"/><Relationship Id="rId3" Type="http://schemas.openxmlformats.org/officeDocument/2006/relationships/table" Target="../tables/table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3.vml"/><Relationship Id="rId3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8"/>
    <col collapsed="false" customWidth="true" hidden="false" outlineLevel="0" max="2" min="2" style="0" width="23"/>
    <col collapsed="false" customWidth="true" hidden="false" outlineLevel="0" max="3" min="3" style="0" width="65"/>
  </cols>
  <sheetData>
    <row r="1" customFormat="false" ht="31.5" hidden="false" customHeight="true" outlineLevel="0" collapsed="false">
      <c r="A1" s="1" t="s">
        <v>0</v>
      </c>
      <c r="B1" s="2"/>
      <c r="C1" s="2"/>
    </row>
    <row r="2" customFormat="false" ht="24" hidden="false" customHeight="true" outlineLevel="0" collapsed="false">
      <c r="A2" s="3" t="s">
        <v>1</v>
      </c>
      <c r="B2" s="2"/>
      <c r="C2" s="2"/>
    </row>
    <row r="3" customFormat="false" ht="24" hidden="false" customHeight="true" outlineLevel="0" collapsed="false">
      <c r="A3" s="3" t="s">
        <v>2</v>
      </c>
      <c r="B3" s="2"/>
      <c r="C3" s="2"/>
    </row>
    <row r="4" customFormat="false" ht="27" hidden="false" customHeight="true" outlineLevel="0" collapsed="false">
      <c r="A4" s="2"/>
      <c r="B4" s="4" t="str">
        <f aca="false">"Workbook checks: "&amp;Checks!B4</f>
        <v>Workbook checks: PASS</v>
      </c>
      <c r="C4" s="2"/>
    </row>
    <row r="5" customFormat="false" ht="15" hidden="false" customHeight="false" outlineLevel="0" collapsed="false">
      <c r="A5" s="2"/>
      <c r="B5" s="2"/>
      <c r="C5" s="2"/>
    </row>
    <row r="6" customFormat="false" ht="15" hidden="false" customHeight="false" outlineLevel="0" collapsed="false">
      <c r="A6" s="2" t="s">
        <v>3</v>
      </c>
      <c r="B6" s="5" t="s">
        <v>4</v>
      </c>
      <c r="C6" s="2"/>
    </row>
    <row r="7" customFormat="false" ht="42" hidden="false" customHeight="true" outlineLevel="0" collapsed="false">
      <c r="A7" s="2"/>
      <c r="B7" s="2"/>
      <c r="C7" s="2"/>
    </row>
    <row r="8" customFormat="false" ht="15" hidden="false" customHeight="false" outlineLevel="0" collapsed="false">
      <c r="A8" s="2" t="s">
        <v>5</v>
      </c>
      <c r="B8" s="6" t="str">
        <f aca="false">IF(AND(COUNTIF(Products!$A$8:$A$19,B6)=1,COUNTIF(Materials!$G$8:$G$19,"CHECK")=0,COUNTIF(Recipes!$G$8:$G$43,"CHECK")=0,COUNTIF(Products!$N$8:$N$19,"CHECK")=0),INDEX(Products!$N$8:$N$19,MATCH(B6,Products!$A$8:$A$19,0)),"CHECK")</f>
        <v>READY</v>
      </c>
      <c r="C8" s="2"/>
    </row>
    <row r="9" customFormat="false" ht="30" hidden="false" customHeight="true" outlineLevel="0" collapsed="false">
      <c r="A9" s="2" t="s">
        <v>6</v>
      </c>
      <c r="B9" s="6" t="str">
        <f aca="false">IF(B8="READY",INDEX(Products!$B$8:$B$19,MATCH(B6,Products!$A$8:$A$19,0)),"Review inputs")</f>
        <v>Illustrative candle</v>
      </c>
      <c r="C9" s="2"/>
    </row>
    <row r="10" customFormat="false" ht="15" hidden="false" customHeight="false" outlineLevel="0" collapsed="false">
      <c r="A10" s="2"/>
      <c r="B10" s="2"/>
      <c r="C10" s="2"/>
    </row>
    <row r="11" customFormat="false" ht="15" hidden="false" customHeight="false" outlineLevel="0" collapsed="false">
      <c r="A11" s="7" t="s">
        <v>7</v>
      </c>
      <c r="B11" s="7" t="s">
        <v>8</v>
      </c>
      <c r="C11" s="7" t="s">
        <v>9</v>
      </c>
    </row>
    <row r="12" customFormat="false" ht="15" hidden="false" customHeight="false" outlineLevel="0" collapsed="false">
      <c r="A12" s="2" t="s">
        <v>10</v>
      </c>
      <c r="B12" s="8" t="n">
        <f aca="false">IF($B$8="READY",INDEX(Products!$J$8:$J$19,MATCH($B$6,Products!$A$8:$A$19,0))/INDEX(Products!$D$8:$D$19,MATCH($B$6,Products!$A$8:$A$19,0)),"—")</f>
        <v>2.95636363636364</v>
      </c>
      <c r="C12" s="9" t="s">
        <v>11</v>
      </c>
    </row>
    <row r="13" customFormat="false" ht="15" hidden="false" customHeight="false" outlineLevel="0" collapsed="false">
      <c r="A13" s="2" t="s">
        <v>12</v>
      </c>
      <c r="B13" s="8" t="n">
        <f aca="false">IF($B$8="READY",INDEX(Products!$K$8:$K$19,MATCH($B$6,Products!$A$8:$A$19,0))/INDEX(Products!$D$8:$D$19,MATCH($B$6,Products!$A$8:$A$19,0)),"—")</f>
        <v>2.27272727272727</v>
      </c>
      <c r="C13" s="9" t="s">
        <v>13</v>
      </c>
    </row>
    <row r="14" customFormat="false" ht="15" hidden="false" customHeight="false" outlineLevel="0" collapsed="false">
      <c r="A14" s="2" t="s">
        <v>14</v>
      </c>
      <c r="B14" s="8" t="n">
        <f aca="false">IF($B$8="READY",INDEX(Products!$H$8:$H$19,MATCH($B$6,Products!$A$8:$A$19,0))/INDEX(Products!$D$8:$D$19,MATCH($B$6,Products!$A$8:$A$19,0)),"—")</f>
        <v>1.1</v>
      </c>
      <c r="C14" s="9" t="s">
        <v>15</v>
      </c>
    </row>
    <row r="15" customFormat="false" ht="15" hidden="false" customHeight="false" outlineLevel="0" collapsed="false">
      <c r="A15" s="2" t="s">
        <v>16</v>
      </c>
      <c r="B15" s="8" t="n">
        <f aca="false">IF($B$8="READY",INDEX(Products!$I$8:$I$19,MATCH($B$6,Products!$A$8:$A$19,0))/INDEX(Products!$D$8:$D$19,MATCH($B$6,Products!$A$8:$A$19,0)),"—")</f>
        <v>0.363636363636364</v>
      </c>
      <c r="C15" s="9" t="s">
        <v>17</v>
      </c>
    </row>
    <row r="16" customFormat="false" ht="15" hidden="false" customHeight="false" outlineLevel="0" collapsed="false">
      <c r="A16" s="2"/>
      <c r="B16" s="8"/>
      <c r="C16" s="9"/>
    </row>
    <row r="17" customFormat="false" ht="33.75" hidden="false" customHeight="true" outlineLevel="0" collapsed="false">
      <c r="A17" s="10" t="s">
        <v>18</v>
      </c>
      <c r="B17" s="11" t="n">
        <f aca="false">IF(B8="READY",INDEX(Products!$M$8:$M$19,MATCH(B6,Products!$A$8:$A$19,0)),"—")</f>
        <v>6.69272727272727</v>
      </c>
      <c r="C17" s="7" t="s">
        <v>19</v>
      </c>
    </row>
    <row r="18" customFormat="false" ht="15" hidden="false" customHeight="false" outlineLevel="0" collapsed="false">
      <c r="A18" s="2"/>
      <c r="B18" s="2"/>
      <c r="C18" s="2"/>
    </row>
    <row r="19" customFormat="false" ht="15" hidden="false" customHeight="false" outlineLevel="0" collapsed="false">
      <c r="A19" s="2"/>
      <c r="B19" s="2"/>
      <c r="C19" s="2"/>
    </row>
    <row r="20" customFormat="false" ht="33.75" hidden="false" customHeight="true" outlineLevel="0" collapsed="false">
      <c r="A20" s="2" t="s">
        <v>20</v>
      </c>
      <c r="B20" s="12" t="n">
        <v>1</v>
      </c>
      <c r="C20" s="9" t="s">
        <v>21</v>
      </c>
    </row>
    <row r="21" customFormat="false" ht="33.75" hidden="false" customHeight="true" outlineLevel="0" collapsed="false">
      <c r="A21" s="2" t="s">
        <v>22</v>
      </c>
      <c r="B21" s="12" t="n">
        <v>2</v>
      </c>
      <c r="C21" s="9" t="s">
        <v>23</v>
      </c>
    </row>
    <row r="22" customFormat="false" ht="33.75" hidden="false" customHeight="true" outlineLevel="0" collapsed="false">
      <c r="A22" s="2" t="s">
        <v>24</v>
      </c>
      <c r="B22" s="12" t="n">
        <v>3</v>
      </c>
      <c r="C22" s="9" t="s">
        <v>25</v>
      </c>
    </row>
    <row r="23" customFormat="false" ht="33.75" hidden="false" customHeight="true" outlineLevel="0" collapsed="false">
      <c r="A23" s="2" t="s">
        <v>26</v>
      </c>
      <c r="B23" s="12" t="n">
        <v>4</v>
      </c>
      <c r="C23" s="9" t="s">
        <v>27</v>
      </c>
    </row>
    <row r="24" customFormat="false" ht="33.75" hidden="false" customHeight="true" outlineLevel="0" collapsed="false">
      <c r="A24" s="2" t="s">
        <v>28</v>
      </c>
      <c r="B24" s="12" t="n">
        <v>5</v>
      </c>
      <c r="C24" s="9" t="s">
        <v>29</v>
      </c>
    </row>
    <row r="25" customFormat="false" ht="33.75" hidden="false" customHeight="true" outlineLevel="0" collapsed="false">
      <c r="A25" s="2" t="s">
        <v>30</v>
      </c>
      <c r="B25" s="2"/>
      <c r="C25" s="9" t="s">
        <v>31</v>
      </c>
    </row>
    <row r="26" customFormat="false" ht="15" hidden="false" customHeight="false" outlineLevel="0" collapsed="false">
      <c r="A26" s="2"/>
      <c r="B26" s="2"/>
      <c r="C26" s="2"/>
    </row>
    <row r="27" customFormat="false" ht="15" hidden="false" customHeight="false" outlineLevel="0" collapsed="false">
      <c r="A27" s="2"/>
      <c r="B27" s="2"/>
      <c r="C27" s="2"/>
    </row>
    <row r="28" customFormat="false" ht="15" hidden="false" customHeight="false" outlineLevel="0" collapsed="false">
      <c r="A28" s="2"/>
      <c r="B28" s="2"/>
      <c r="C28" s="2"/>
    </row>
    <row r="29" customFormat="false" ht="15" hidden="false" customHeight="false" outlineLevel="0" collapsed="false">
      <c r="A29" s="2"/>
      <c r="B29" s="2"/>
      <c r="C29" s="2"/>
    </row>
  </sheetData>
  <conditionalFormatting sqref="B8">
    <cfRule type="cellIs" priority="2" operator="equal" aboveAverage="0" equalAverage="0" bottom="0" percent="0" rank="0" text="" dxfId="0">
      <formula>"READY"</formula>
    </cfRule>
    <cfRule type="cellIs" priority="3" operator="equal" aboveAverage="0" equalAverage="0" bottom="0" percent="0" rank="0" text="" dxfId="0">
      <formula>"PASS"</formula>
    </cfRule>
    <cfRule type="cellIs" priority="4" operator="equal" aboveAverage="0" equalAverage="0" bottom="0" percent="0" rank="0" text="" dxfId="1">
      <formula>"CHECK"</formula>
    </cfRule>
    <cfRule type="cellIs" priority="5" operator="equal" aboveAverage="0" equalAverage="0" bottom="0" percent="0" rank="0" text="" dxfId="2">
      <formula>"UNUSED"</formula>
    </cfRule>
  </conditionalFormatting>
  <dataValidations count="1">
    <dataValidation allowBlank="false" errorStyle="stop" operator="between" showDropDown="false" showErrorMessage="false" showInputMessage="false" sqref="B6" type="list">
      <formula1>ProductIDs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7" topLeftCell="C8" activePane="bottomRight" state="frozen"/>
      <selection pane="topLeft" activeCell="A1" activeCellId="0" sqref="A1"/>
      <selection pane="topRight" activeCell="C1" activeCellId="0" sqref="C1"/>
      <selection pane="bottomLeft" activeCell="A8" activeCellId="0" sqref="A8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31"/>
    <col collapsed="false" customWidth="true" hidden="false" outlineLevel="0" max="3" min="3" style="0" width="13"/>
    <col collapsed="false" customWidth="true" hidden="false" outlineLevel="0" max="4" min="4" style="0" width="18"/>
    <col collapsed="false" customWidth="true" hidden="false" outlineLevel="0" max="5" min="5" style="0" width="20"/>
    <col collapsed="false" customWidth="true" hidden="false" outlineLevel="0" max="6" min="6" style="0" width="21"/>
    <col collapsed="false" customWidth="true" hidden="false" outlineLevel="0" max="7" min="7" style="0" width="15"/>
  </cols>
  <sheetData>
    <row r="1" customFormat="false" ht="31.5" hidden="false" customHeight="true" outlineLevel="0" collapsed="false">
      <c r="A1" s="1" t="s">
        <v>32</v>
      </c>
      <c r="B1" s="2"/>
      <c r="C1" s="2"/>
      <c r="D1" s="2"/>
      <c r="E1" s="2"/>
      <c r="F1" s="2"/>
      <c r="G1" s="2"/>
    </row>
    <row r="2" customFormat="false" ht="24" hidden="false" customHeight="true" outlineLevel="0" collapsed="false">
      <c r="A2" s="3" t="s">
        <v>33</v>
      </c>
      <c r="B2" s="2"/>
      <c r="C2" s="2"/>
      <c r="D2" s="2"/>
      <c r="E2" s="2"/>
      <c r="F2" s="2"/>
      <c r="G2" s="2"/>
    </row>
    <row r="3" customFormat="false" ht="24" hidden="false" customHeight="true" outlineLevel="0" collapsed="false">
      <c r="A3" s="3" t="s">
        <v>2</v>
      </c>
      <c r="B3" s="2"/>
      <c r="C3" s="2"/>
      <c r="D3" s="2"/>
      <c r="E3" s="2"/>
      <c r="F3" s="2"/>
      <c r="G3" s="2"/>
    </row>
    <row r="4" customFormat="false" ht="27" hidden="false" customHeight="true" outlineLevel="0" collapsed="false">
      <c r="A4" s="2"/>
      <c r="B4" s="2"/>
      <c r="C4" s="2"/>
      <c r="D4" s="2"/>
      <c r="E4" s="2"/>
      <c r="F4" s="2"/>
      <c r="G4" s="2"/>
    </row>
    <row r="5" customFormat="false" ht="15" hidden="false" customHeight="false" outlineLevel="0" collapsed="false">
      <c r="A5" s="2"/>
      <c r="B5" s="2"/>
      <c r="C5" s="2"/>
      <c r="D5" s="2"/>
      <c r="E5" s="2"/>
      <c r="F5" s="2"/>
      <c r="G5" s="2"/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</row>
    <row r="7" customFormat="false" ht="42" hidden="false" customHeight="true" outlineLevel="0" collapsed="false">
      <c r="A7" s="7" t="s">
        <v>34</v>
      </c>
      <c r="B7" s="7" t="s">
        <v>35</v>
      </c>
      <c r="C7" s="7" t="s">
        <v>36</v>
      </c>
      <c r="D7" s="7" t="s">
        <v>37</v>
      </c>
      <c r="E7" s="7" t="s">
        <v>38</v>
      </c>
      <c r="F7" s="7" t="s">
        <v>39</v>
      </c>
      <c r="G7" s="7" t="s">
        <v>40</v>
      </c>
    </row>
    <row r="8" customFormat="false" ht="15" hidden="false" customHeight="false" outlineLevel="0" collapsed="false">
      <c r="A8" s="5" t="s">
        <v>41</v>
      </c>
      <c r="B8" s="5" t="s">
        <v>42</v>
      </c>
      <c r="C8" s="5" t="s">
        <v>43</v>
      </c>
      <c r="D8" s="13" t="n">
        <v>1000</v>
      </c>
      <c r="E8" s="14" t="n">
        <v>12</v>
      </c>
      <c r="F8" s="15" t="n">
        <f aca="false">IF(G8="READY",E8/D8,"—")</f>
        <v>0.012</v>
      </c>
      <c r="G8" s="6" t="str">
        <f aca="false">IF(COUNTA(A8:E8)=0,"UNUSED",IF(AND(A8&lt;&gt;"",A8=TRIM(A8),COUNTIF($A$8:$A$19,A8)=1,B8&lt;&gt;"",OR(C8="g",C8="ml",C8="each",C8="m",C8="oz"),ISNUMBER(D8),D8&gt;0,ISNUMBER(E8),E8&gt;=0),"READY","CHECK"))</f>
        <v>READY</v>
      </c>
    </row>
    <row r="9" customFormat="false" ht="15" hidden="false" customHeight="false" outlineLevel="0" collapsed="false">
      <c r="A9" s="5" t="s">
        <v>44</v>
      </c>
      <c r="B9" s="5" t="s">
        <v>45</v>
      </c>
      <c r="C9" s="5" t="s">
        <v>43</v>
      </c>
      <c r="D9" s="13" t="n">
        <v>100</v>
      </c>
      <c r="E9" s="14" t="n">
        <v>8</v>
      </c>
      <c r="F9" s="15" t="n">
        <f aca="false">IF(G9="READY",E9/D9,"—")</f>
        <v>0.08</v>
      </c>
      <c r="G9" s="6" t="str">
        <f aca="false">IF(COUNTA(A9:E9)=0,"UNUSED",IF(AND(A9&lt;&gt;"",A9=TRIM(A9),COUNTIF($A$8:$A$19,A9)=1,B9&lt;&gt;"",OR(C9="g",C9="ml",C9="each",C9="m",C9="oz"),ISNUMBER(D9),D9&gt;0,ISNUMBER(E9),E9&gt;=0),"READY","CHECK"))</f>
        <v>READY</v>
      </c>
    </row>
    <row r="10" customFormat="false" ht="15" hidden="false" customHeight="false" outlineLevel="0" collapsed="false">
      <c r="A10" s="5" t="s">
        <v>46</v>
      </c>
      <c r="B10" s="5" t="s">
        <v>47</v>
      </c>
      <c r="C10" s="5" t="s">
        <v>48</v>
      </c>
      <c r="D10" s="13" t="n">
        <v>12</v>
      </c>
      <c r="E10" s="14" t="n">
        <v>18</v>
      </c>
      <c r="F10" s="15" t="n">
        <f aca="false">IF(G10="READY",E10/D10,"—")</f>
        <v>1.5</v>
      </c>
      <c r="G10" s="6" t="str">
        <f aca="false">IF(COUNTA(A10:E10)=0,"UNUSED",IF(AND(A10&lt;&gt;"",A10=TRIM(A10),COUNTIF($A$8:$A$19,A10)=1,B10&lt;&gt;"",OR(C10="g",C10="ml",C10="each",C10="m",C10="oz"),ISNUMBER(D10),D10&gt;0,ISNUMBER(E10),E10&gt;=0),"READY","CHECK"))</f>
        <v>READY</v>
      </c>
    </row>
    <row r="11" customFormat="false" ht="15" hidden="false" customHeight="false" outlineLevel="0" collapsed="false">
      <c r="A11" s="5" t="s">
        <v>49</v>
      </c>
      <c r="B11" s="5" t="s">
        <v>50</v>
      </c>
      <c r="C11" s="5" t="s">
        <v>48</v>
      </c>
      <c r="D11" s="13" t="n">
        <v>100</v>
      </c>
      <c r="E11" s="14" t="n">
        <v>5</v>
      </c>
      <c r="F11" s="15" t="n">
        <f aca="false">IF(G11="READY",E11/D11,"—")</f>
        <v>0.05</v>
      </c>
      <c r="G11" s="6" t="str">
        <f aca="false">IF(COUNTA(A11:E11)=0,"UNUSED",IF(AND(A11&lt;&gt;"",A11=TRIM(A11),COUNTIF($A$8:$A$19,A11)=1,B11&lt;&gt;"",OR(C11="g",C11="ml",C11="each",C11="m",C11="oz"),ISNUMBER(D11),D11&gt;0,ISNUMBER(E11),E11&gt;=0),"READY","CHECK"))</f>
        <v>READY</v>
      </c>
    </row>
    <row r="12" customFormat="false" ht="15" hidden="false" customHeight="false" outlineLevel="0" collapsed="false">
      <c r="A12" s="5" t="s">
        <v>51</v>
      </c>
      <c r="B12" s="5" t="s">
        <v>52</v>
      </c>
      <c r="C12" s="5" t="s">
        <v>48</v>
      </c>
      <c r="D12" s="13" t="n">
        <v>100</v>
      </c>
      <c r="E12" s="14" t="n">
        <v>4</v>
      </c>
      <c r="F12" s="15" t="n">
        <f aca="false">IF(G12="READY",E12/D12,"—")</f>
        <v>0.04</v>
      </c>
      <c r="G12" s="6" t="str">
        <f aca="false">IF(COUNTA(A12:E12)=0,"UNUSED",IF(AND(A12&lt;&gt;"",A12=TRIM(A12),COUNTIF($A$8:$A$19,A12)=1,B12&lt;&gt;"",OR(C12="g",C12="ml",C12="each",C12="m",C12="oz"),ISNUMBER(D12),D12&gt;0,ISNUMBER(E12),E12&gt;=0),"READY","CHECK"))</f>
        <v>READY</v>
      </c>
    </row>
    <row r="13" customFormat="false" ht="15" hidden="false" customHeight="false" outlineLevel="0" collapsed="false">
      <c r="A13" s="5" t="s">
        <v>53</v>
      </c>
      <c r="B13" s="5" t="s">
        <v>54</v>
      </c>
      <c r="C13" s="5" t="s">
        <v>55</v>
      </c>
      <c r="D13" s="13" t="n">
        <v>250</v>
      </c>
      <c r="E13" s="14" t="n">
        <v>5</v>
      </c>
      <c r="F13" s="15" t="n">
        <f aca="false">IF(G13="READY",E13/D13,"—")</f>
        <v>0.02</v>
      </c>
      <c r="G13" s="6" t="str">
        <f aca="false">IF(COUNTA(A13:E13)=0,"UNUSED",IF(AND(A13&lt;&gt;"",A13=TRIM(A13),COUNTIF($A$8:$A$19,A13)=1,B13&lt;&gt;"",OR(C13="g",C13="ml",C13="each",C13="m",C13="oz"),ISNUMBER(D13),D13&gt;0,ISNUMBER(E13),E13&gt;=0),"READY","CHECK"))</f>
        <v>READY</v>
      </c>
    </row>
    <row r="14" customFormat="false" ht="15" hidden="false" customHeight="false" outlineLevel="0" collapsed="false">
      <c r="A14" s="5" t="s">
        <v>56</v>
      </c>
      <c r="B14" s="5" t="s">
        <v>57</v>
      </c>
      <c r="C14" s="5" t="s">
        <v>48</v>
      </c>
      <c r="D14" s="13" t="n">
        <v>100</v>
      </c>
      <c r="E14" s="14" t="n">
        <v>15</v>
      </c>
      <c r="F14" s="15" t="n">
        <f aca="false">IF(G14="READY",E14/D14,"—")</f>
        <v>0.15</v>
      </c>
      <c r="G14" s="6" t="str">
        <f aca="false">IF(COUNTA(A14:E14)=0,"UNUSED",IF(AND(A14&lt;&gt;"",A14=TRIM(A14),COUNTIF($A$8:$A$19,A14)=1,B14&lt;&gt;"",OR(C14="g",C14="ml",C14="each",C14="m",C14="oz"),ISNUMBER(D14),D14&gt;0,ISNUMBER(E14),E14&gt;=0),"READY","CHECK"))</f>
        <v>READY</v>
      </c>
    </row>
    <row r="15" customFormat="false" ht="15" hidden="false" customHeight="false" outlineLevel="0" collapsed="false">
      <c r="A15" s="5" t="s">
        <v>58</v>
      </c>
      <c r="B15" s="5" t="s">
        <v>59</v>
      </c>
      <c r="C15" s="5" t="s">
        <v>48</v>
      </c>
      <c r="D15" s="13" t="n">
        <v>50</v>
      </c>
      <c r="E15" s="14" t="n">
        <v>10</v>
      </c>
      <c r="F15" s="15" t="n">
        <f aca="false">IF(G15="READY",E15/D15,"—")</f>
        <v>0.2</v>
      </c>
      <c r="G15" s="6" t="str">
        <f aca="false">IF(COUNTA(A15:E15)=0,"UNUSED",IF(AND(A15&lt;&gt;"",A15=TRIM(A15),COUNTIF($A$8:$A$19,A15)=1,B15&lt;&gt;"",OR(C15="g",C15="ml",C15="each",C15="m",C15="oz"),ISNUMBER(D15),D15&gt;0,ISNUMBER(E15),E15&gt;=0),"READY","CHECK"))</f>
        <v>READY</v>
      </c>
    </row>
    <row r="16" customFormat="false" ht="15" hidden="false" customHeight="false" outlineLevel="0" collapsed="false">
      <c r="A16" s="5"/>
      <c r="B16" s="5"/>
      <c r="C16" s="5"/>
      <c r="D16" s="13"/>
      <c r="E16" s="14"/>
      <c r="F16" s="15" t="str">
        <f aca="false">IF(G16="READY",E16/D16,"—")</f>
        <v>—</v>
      </c>
      <c r="G16" s="6" t="str">
        <f aca="false">IF(COUNTA(A16:E16)=0,"UNUSED",IF(AND(A16&lt;&gt;"",A16=TRIM(A16),COUNTIF($A$8:$A$19,A16)=1,B16&lt;&gt;"",OR(C16="g",C16="ml",C16="each",C16="m",C16="oz"),ISNUMBER(D16),D16&gt;0,ISNUMBER(E16),E16&gt;=0),"READY","CHECK"))</f>
        <v>UNUSED</v>
      </c>
    </row>
    <row r="17" customFormat="false" ht="15" hidden="false" customHeight="false" outlineLevel="0" collapsed="false">
      <c r="A17" s="5"/>
      <c r="B17" s="5"/>
      <c r="C17" s="5"/>
      <c r="D17" s="13"/>
      <c r="E17" s="14"/>
      <c r="F17" s="15" t="str">
        <f aca="false">IF(G17="READY",E17/D17,"—")</f>
        <v>—</v>
      </c>
      <c r="G17" s="6" t="str">
        <f aca="false">IF(COUNTA(A17:E17)=0,"UNUSED",IF(AND(A17&lt;&gt;"",A17=TRIM(A17),COUNTIF($A$8:$A$19,A17)=1,B17&lt;&gt;"",OR(C17="g",C17="ml",C17="each",C17="m",C17="oz"),ISNUMBER(D17),D17&gt;0,ISNUMBER(E17),E17&gt;=0),"READY","CHECK"))</f>
        <v>UNUSED</v>
      </c>
    </row>
    <row r="18" customFormat="false" ht="15" hidden="false" customHeight="false" outlineLevel="0" collapsed="false">
      <c r="A18" s="5"/>
      <c r="B18" s="5"/>
      <c r="C18" s="5"/>
      <c r="D18" s="13"/>
      <c r="E18" s="14"/>
      <c r="F18" s="15" t="str">
        <f aca="false">IF(G18="READY",E18/D18,"—")</f>
        <v>—</v>
      </c>
      <c r="G18" s="6" t="str">
        <f aca="false">IF(COUNTA(A18:E18)=0,"UNUSED",IF(AND(A18&lt;&gt;"",A18=TRIM(A18),COUNTIF($A$8:$A$19,A18)=1,B18&lt;&gt;"",OR(C18="g",C18="ml",C18="each",C18="m",C18="oz"),ISNUMBER(D18),D18&gt;0,ISNUMBER(E18),E18&gt;=0),"READY","CHECK"))</f>
        <v>UNUSED</v>
      </c>
    </row>
    <row r="19" customFormat="false" ht="15" hidden="false" customHeight="false" outlineLevel="0" collapsed="false">
      <c r="A19" s="5"/>
      <c r="B19" s="5"/>
      <c r="C19" s="5"/>
      <c r="D19" s="13"/>
      <c r="E19" s="14"/>
      <c r="F19" s="15" t="str">
        <f aca="false">IF(G19="READY",E19/D19,"—")</f>
        <v>—</v>
      </c>
      <c r="G19" s="6" t="str">
        <f aca="false">IF(COUNTA(A19:E19)=0,"UNUSED",IF(AND(A19&lt;&gt;"",A19=TRIM(A19),COUNTIF($A$8:$A$19,A19)=1,B19&lt;&gt;"",OR(C19="g",C19="ml",C19="each",C19="m",C19="oz"),ISNUMBER(D19),D19&gt;0,ISNUMBER(E19),E19&gt;=0),"READY","CHECK"))</f>
        <v>UNUSED</v>
      </c>
    </row>
  </sheetData>
  <conditionalFormatting sqref="G8:G19">
    <cfRule type="cellIs" priority="2" operator="equal" aboveAverage="0" equalAverage="0" bottom="0" percent="0" rank="0" text="" dxfId="0">
      <formula>"READY"</formula>
    </cfRule>
    <cfRule type="cellIs" priority="3" operator="equal" aboveAverage="0" equalAverage="0" bottom="0" percent="0" rank="0" text="" dxfId="0">
      <formula>"PASS"</formula>
    </cfRule>
    <cfRule type="cellIs" priority="4" operator="equal" aboveAverage="0" equalAverage="0" bottom="0" percent="0" rank="0" text="" dxfId="1">
      <formula>"CHECK"</formula>
    </cfRule>
    <cfRule type="cellIs" priority="5" operator="equal" aboveAverage="0" equalAverage="0" bottom="0" percent="0" rank="0" text="" dxfId="2">
      <formula>"UNUSED"</formula>
    </cfRule>
  </conditionalFormatting>
  <dataValidations count="3">
    <dataValidation allowBlank="true" errorStyle="stop" operator="between" showDropDown="false" showErrorMessage="false" showInputMessage="false" sqref="C8:C19" type="list">
      <formula1>"g,ml,each,m,oz"</formula1>
      <formula2>0</formula2>
    </dataValidation>
    <dataValidation allowBlank="true" errorStyle="stop" operator="greaterThan" showDropDown="false" showErrorMessage="false" showInputMessage="false" sqref="D8:D19" type="decimal">
      <formula1>0</formula1>
      <formula2>0</formula2>
    </dataValidation>
    <dataValidation allowBlank="true" errorStyle="stop" operator="greaterThanOrEqual" showDropDown="false" showErrorMessage="false" showInputMessage="false" sqref="E8:E19" type="decimal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  <tableParts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7" topLeftCell="C8" activePane="bottomRight" state="frozen"/>
      <selection pane="topLeft" activeCell="A1" activeCellId="0" sqref="A1"/>
      <selection pane="topRight" activeCell="C1" activeCellId="0" sqref="C1"/>
      <selection pane="bottomLeft" activeCell="A8" activeCellId="0" sqref="A8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29"/>
    <col collapsed="false" customWidth="true" hidden="false" outlineLevel="0" max="4" min="3" style="0" width="14"/>
    <col collapsed="false" customWidth="true" hidden="false" outlineLevel="0" max="5" min="5" style="0" width="17"/>
    <col collapsed="false" customWidth="true" hidden="false" outlineLevel="0" max="7" min="6" style="0" width="14"/>
    <col collapsed="false" customWidth="true" hidden="false" outlineLevel="0" max="9" min="8" style="0" width="19"/>
    <col collapsed="false" customWidth="true" hidden="false" outlineLevel="0" max="10" min="10" style="0" width="20"/>
    <col collapsed="false" customWidth="true" hidden="false" outlineLevel="0" max="11" min="11" style="0" width="19"/>
    <col collapsed="false" customWidth="true" hidden="false" outlineLevel="0" max="12" min="12" style="0" width="21"/>
    <col collapsed="false" customWidth="true" hidden="false" outlineLevel="0" max="13" min="13" style="0" width="20"/>
    <col collapsed="false" customWidth="true" hidden="false" outlineLevel="0" max="14" min="14" style="0" width="15"/>
  </cols>
  <sheetData>
    <row r="1" customFormat="false" ht="31.5" hidden="false" customHeight="true" outlineLevel="0" collapsed="false">
      <c r="A1" s="1" t="s">
        <v>60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customFormat="false" ht="24" hidden="false" customHeight="true" outlineLevel="0" collapsed="false">
      <c r="A2" s="3" t="s">
        <v>61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customFormat="false" ht="24" hidden="false" customHeight="true" outlineLevel="0" collapsed="false">
      <c r="A3" s="3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customFormat="false" ht="27" hidden="false" customHeight="tru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customFormat="false" ht="15" hidden="false" customHeight="false" outlineLevel="0" collapsed="false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customFormat="false" ht="42" hidden="false" customHeight="true" outlineLevel="0" collapsed="false">
      <c r="A7" s="7" t="s">
        <v>62</v>
      </c>
      <c r="B7" s="7" t="s">
        <v>6</v>
      </c>
      <c r="C7" s="7" t="s">
        <v>63</v>
      </c>
      <c r="D7" s="7" t="s">
        <v>64</v>
      </c>
      <c r="E7" s="7" t="s">
        <v>65</v>
      </c>
      <c r="F7" s="7" t="s">
        <v>66</v>
      </c>
      <c r="G7" s="7" t="s">
        <v>67</v>
      </c>
      <c r="H7" s="7" t="s">
        <v>68</v>
      </c>
      <c r="I7" s="7" t="s">
        <v>69</v>
      </c>
      <c r="J7" s="7" t="s">
        <v>70</v>
      </c>
      <c r="K7" s="7" t="s">
        <v>71</v>
      </c>
      <c r="L7" s="7" t="s">
        <v>72</v>
      </c>
      <c r="M7" s="7" t="s">
        <v>73</v>
      </c>
      <c r="N7" s="7" t="s">
        <v>40</v>
      </c>
    </row>
    <row r="8" customFormat="false" ht="15" hidden="false" customHeight="false" outlineLevel="0" collapsed="false">
      <c r="A8" s="5" t="s">
        <v>4</v>
      </c>
      <c r="B8" s="5" t="s">
        <v>74</v>
      </c>
      <c r="C8" s="16" t="n">
        <v>12</v>
      </c>
      <c r="D8" s="16" t="n">
        <v>11</v>
      </c>
      <c r="E8" s="14" t="n">
        <v>20</v>
      </c>
      <c r="F8" s="17" t="n">
        <v>60</v>
      </c>
      <c r="G8" s="17" t="n">
        <v>15</v>
      </c>
      <c r="H8" s="14" t="n">
        <v>12.1</v>
      </c>
      <c r="I8" s="14" t="n">
        <v>4</v>
      </c>
      <c r="J8" s="8" t="n">
        <f aca="false">IF(N8="READY",SUMIF(Recipes!$A$8:$A$43,A8,Recipes!$F$8:$F$43),"—")</f>
        <v>32.52</v>
      </c>
      <c r="K8" s="8" t="n">
        <f aca="false">IF(N8="READY",E8*(F8+G8)/60,"—")</f>
        <v>25</v>
      </c>
      <c r="L8" s="8" t="n">
        <f aca="false">IF(N8="READY",J8+K8+H8+I8,"—")</f>
        <v>73.62</v>
      </c>
      <c r="M8" s="8" t="n">
        <f aca="false">IF(N8="READY",L8/D8,"—")</f>
        <v>6.69272727272727</v>
      </c>
      <c r="N8" s="6" t="str">
        <f aca="false">IF(COUNTA(A8:I8)=0,"UNUSED",IF(COUNT(C8:I8)&lt;&gt;7,"CHECK",IF(AND(A8&lt;&gt;"",A8=TRIM(A8),COUNTIF($A$8:$A$19,A8)=1,B8&lt;&gt;"",C8&gt;0,MOD(C8,1)=0,D8&gt;0,MOD(D8,1)=0,D8&lt;=C8,MIN(E8:I8)&gt;=0,COUNTIF(Recipes!$A$8:$A$43,A8)&gt;0,COUNTIF(Recipes!$G$8:$G$43,"CHECK")=0,COUNTIFS(Recipes!$A$8:$A$43,A8,Recipes!$G$8:$G$43,"CHECK")=0),"READY","CHECK")))</f>
        <v>READY</v>
      </c>
    </row>
    <row r="9" customFormat="false" ht="15" hidden="false" customHeight="false" outlineLevel="0" collapsed="false">
      <c r="A9" s="5" t="s">
        <v>75</v>
      </c>
      <c r="B9" s="5" t="s">
        <v>76</v>
      </c>
      <c r="C9" s="16" t="n">
        <v>20</v>
      </c>
      <c r="D9" s="16" t="n">
        <v>18</v>
      </c>
      <c r="E9" s="14" t="n">
        <v>20</v>
      </c>
      <c r="F9" s="17" t="n">
        <v>35</v>
      </c>
      <c r="G9" s="17" t="n">
        <v>10</v>
      </c>
      <c r="H9" s="14" t="n">
        <v>5</v>
      </c>
      <c r="I9" s="14" t="n">
        <v>3</v>
      </c>
      <c r="J9" s="8" t="n">
        <f aca="false">IF(N9="READY",SUMIF(Recipes!$A$8:$A$43,A9,Recipes!$F$8:$F$43),"—")</f>
        <v>12.4</v>
      </c>
      <c r="K9" s="8" t="n">
        <f aca="false">IF(N9="READY",E9*(F9+G9)/60,"—")</f>
        <v>15</v>
      </c>
      <c r="L9" s="8" t="n">
        <f aca="false">IF(N9="READY",J9+K9+H9+I9,"—")</f>
        <v>35.4</v>
      </c>
      <c r="M9" s="8" t="n">
        <f aca="false">IF(N9="READY",L9/D9,"—")</f>
        <v>1.96666666666667</v>
      </c>
      <c r="N9" s="6" t="str">
        <f aca="false">IF(COUNTA(A9:I9)=0,"UNUSED",IF(COUNT(C9:I9)&lt;&gt;7,"CHECK",IF(AND(A9&lt;&gt;"",A9=TRIM(A9),COUNTIF($A$8:$A$19,A9)=1,B9&lt;&gt;"",C9&gt;0,MOD(C9,1)=0,D9&gt;0,MOD(D9,1)=0,D9&lt;=C9,MIN(E9:I9)&gt;=0,COUNTIF(Recipes!$A$8:$A$43,A9)&gt;0,COUNTIF(Recipes!$G$8:$G$43,"CHECK")=0,COUNTIFS(Recipes!$A$8:$A$43,A9,Recipes!$G$8:$G$43,"CHECK")=0),"READY","CHECK")))</f>
        <v>READY</v>
      </c>
    </row>
    <row r="10" customFormat="false" ht="15" hidden="false" customHeight="false" outlineLevel="0" collapsed="false">
      <c r="A10" s="5" t="s">
        <v>77</v>
      </c>
      <c r="B10" s="5" t="s">
        <v>78</v>
      </c>
      <c r="C10" s="16" t="n">
        <v>10</v>
      </c>
      <c r="D10" s="16" t="n">
        <v>10</v>
      </c>
      <c r="E10" s="14" t="n">
        <v>20</v>
      </c>
      <c r="F10" s="17" t="n">
        <v>75</v>
      </c>
      <c r="G10" s="17" t="n">
        <v>15</v>
      </c>
      <c r="H10" s="14" t="n">
        <v>8</v>
      </c>
      <c r="I10" s="14" t="n">
        <v>3</v>
      </c>
      <c r="J10" s="8" t="n">
        <f aca="false">IF(N10="READY",SUMIF(Recipes!$A$8:$A$43,A10,Recipes!$F$8:$F$43),"—")</f>
        <v>7.4</v>
      </c>
      <c r="K10" s="8" t="n">
        <f aca="false">IF(N10="READY",E10*(F10+G10)/60,"—")</f>
        <v>30</v>
      </c>
      <c r="L10" s="8" t="n">
        <f aca="false">IF(N10="READY",J10+K10+H10+I10,"—")</f>
        <v>48.4</v>
      </c>
      <c r="M10" s="8" t="n">
        <f aca="false">IF(N10="READY",L10/D10,"—")</f>
        <v>4.84</v>
      </c>
      <c r="N10" s="6" t="str">
        <f aca="false">IF(COUNTA(A10:I10)=0,"UNUSED",IF(COUNT(C10:I10)&lt;&gt;7,"CHECK",IF(AND(A10&lt;&gt;"",A10=TRIM(A10),COUNTIF($A$8:$A$19,A10)=1,B10&lt;&gt;"",C10&gt;0,MOD(C10,1)=0,D10&gt;0,MOD(D10,1)=0,D10&lt;=C10,MIN(E10:I10)&gt;=0,COUNTIF(Recipes!$A$8:$A$43,A10)&gt;0,COUNTIF(Recipes!$G$8:$G$43,"CHECK")=0,COUNTIFS(Recipes!$A$8:$A$43,A10,Recipes!$G$8:$G$43,"CHECK")=0),"READY","CHECK")))</f>
        <v>READY</v>
      </c>
    </row>
    <row r="11" customFormat="false" ht="15" hidden="false" customHeight="false" outlineLevel="0" collapsed="false">
      <c r="A11" s="5"/>
      <c r="B11" s="5"/>
      <c r="C11" s="16"/>
      <c r="D11" s="16"/>
      <c r="E11" s="14"/>
      <c r="F11" s="17"/>
      <c r="G11" s="17"/>
      <c r="H11" s="14"/>
      <c r="I11" s="14"/>
      <c r="J11" s="8" t="str">
        <f aca="false">IF(N11="READY",SUMIF(Recipes!$A$8:$A$43,A11,Recipes!$F$8:$F$43),"—")</f>
        <v>—</v>
      </c>
      <c r="K11" s="8" t="str">
        <f aca="false">IF(N11="READY",E11*(F11+G11)/60,"—")</f>
        <v>—</v>
      </c>
      <c r="L11" s="8" t="str">
        <f aca="false">IF(N11="READY",J11+K11+H11+I11,"—")</f>
        <v>—</v>
      </c>
      <c r="M11" s="8" t="str">
        <f aca="false">IF(N11="READY",L11/D11,"—")</f>
        <v>—</v>
      </c>
      <c r="N11" s="6" t="str">
        <f aca="false">IF(COUNTA(A11:I11)=0,"UNUSED",IF(COUNT(C11:I11)&lt;&gt;7,"CHECK",IF(AND(A11&lt;&gt;"",A11=TRIM(A11),COUNTIF($A$8:$A$19,A11)=1,B11&lt;&gt;"",C11&gt;0,MOD(C11,1)=0,D11&gt;0,MOD(D11,1)=0,D11&lt;=C11,MIN(E11:I11)&gt;=0,COUNTIF(Recipes!$A$8:$A$43,A11)&gt;0,COUNTIF(Recipes!$G$8:$G$43,"CHECK")=0,COUNTIFS(Recipes!$A$8:$A$43,A11,Recipes!$G$8:$G$43,"CHECK")=0),"READY","CHECK")))</f>
        <v>UNUSED</v>
      </c>
    </row>
    <row r="12" customFormat="false" ht="15" hidden="false" customHeight="false" outlineLevel="0" collapsed="false">
      <c r="A12" s="5"/>
      <c r="B12" s="5"/>
      <c r="C12" s="16"/>
      <c r="D12" s="16"/>
      <c r="E12" s="14"/>
      <c r="F12" s="17"/>
      <c r="G12" s="17"/>
      <c r="H12" s="14"/>
      <c r="I12" s="14"/>
      <c r="J12" s="8" t="str">
        <f aca="false">IF(N12="READY",SUMIF(Recipes!$A$8:$A$43,A12,Recipes!$F$8:$F$43),"—")</f>
        <v>—</v>
      </c>
      <c r="K12" s="8" t="str">
        <f aca="false">IF(N12="READY",E12*(F12+G12)/60,"—")</f>
        <v>—</v>
      </c>
      <c r="L12" s="8" t="str">
        <f aca="false">IF(N12="READY",J12+K12+H12+I12,"—")</f>
        <v>—</v>
      </c>
      <c r="M12" s="8" t="str">
        <f aca="false">IF(N12="READY",L12/D12,"—")</f>
        <v>—</v>
      </c>
      <c r="N12" s="6" t="str">
        <f aca="false">IF(COUNTA(A12:I12)=0,"UNUSED",IF(COUNT(C12:I12)&lt;&gt;7,"CHECK",IF(AND(A12&lt;&gt;"",A12=TRIM(A12),COUNTIF($A$8:$A$19,A12)=1,B12&lt;&gt;"",C12&gt;0,MOD(C12,1)=0,D12&gt;0,MOD(D12,1)=0,D12&lt;=C12,MIN(E12:I12)&gt;=0,COUNTIF(Recipes!$A$8:$A$43,A12)&gt;0,COUNTIF(Recipes!$G$8:$G$43,"CHECK")=0,COUNTIFS(Recipes!$A$8:$A$43,A12,Recipes!$G$8:$G$43,"CHECK")=0),"READY","CHECK")))</f>
        <v>UNUSED</v>
      </c>
    </row>
    <row r="13" customFormat="false" ht="15" hidden="false" customHeight="false" outlineLevel="0" collapsed="false">
      <c r="A13" s="5"/>
      <c r="B13" s="5"/>
      <c r="C13" s="16"/>
      <c r="D13" s="16"/>
      <c r="E13" s="14"/>
      <c r="F13" s="17"/>
      <c r="G13" s="17"/>
      <c r="H13" s="14"/>
      <c r="I13" s="14"/>
      <c r="J13" s="8" t="str">
        <f aca="false">IF(N13="READY",SUMIF(Recipes!$A$8:$A$43,A13,Recipes!$F$8:$F$43),"—")</f>
        <v>—</v>
      </c>
      <c r="K13" s="8" t="str">
        <f aca="false">IF(N13="READY",E13*(F13+G13)/60,"—")</f>
        <v>—</v>
      </c>
      <c r="L13" s="8" t="str">
        <f aca="false">IF(N13="READY",J13+K13+H13+I13,"—")</f>
        <v>—</v>
      </c>
      <c r="M13" s="8" t="str">
        <f aca="false">IF(N13="READY",L13/D13,"—")</f>
        <v>—</v>
      </c>
      <c r="N13" s="6" t="str">
        <f aca="false">IF(COUNTA(A13:I13)=0,"UNUSED",IF(COUNT(C13:I13)&lt;&gt;7,"CHECK",IF(AND(A13&lt;&gt;"",A13=TRIM(A13),COUNTIF($A$8:$A$19,A13)=1,B13&lt;&gt;"",C13&gt;0,MOD(C13,1)=0,D13&gt;0,MOD(D13,1)=0,D13&lt;=C13,MIN(E13:I13)&gt;=0,COUNTIF(Recipes!$A$8:$A$43,A13)&gt;0,COUNTIF(Recipes!$G$8:$G$43,"CHECK")=0,COUNTIFS(Recipes!$A$8:$A$43,A13,Recipes!$G$8:$G$43,"CHECK")=0),"READY","CHECK")))</f>
        <v>UNUSED</v>
      </c>
    </row>
    <row r="14" customFormat="false" ht="15" hidden="false" customHeight="false" outlineLevel="0" collapsed="false">
      <c r="A14" s="5"/>
      <c r="B14" s="5"/>
      <c r="C14" s="16"/>
      <c r="D14" s="16"/>
      <c r="E14" s="14"/>
      <c r="F14" s="17"/>
      <c r="G14" s="17"/>
      <c r="H14" s="14"/>
      <c r="I14" s="14"/>
      <c r="J14" s="8" t="str">
        <f aca="false">IF(N14="READY",SUMIF(Recipes!$A$8:$A$43,A14,Recipes!$F$8:$F$43),"—")</f>
        <v>—</v>
      </c>
      <c r="K14" s="8" t="str">
        <f aca="false">IF(N14="READY",E14*(F14+G14)/60,"—")</f>
        <v>—</v>
      </c>
      <c r="L14" s="8" t="str">
        <f aca="false">IF(N14="READY",J14+K14+H14+I14,"—")</f>
        <v>—</v>
      </c>
      <c r="M14" s="8" t="str">
        <f aca="false">IF(N14="READY",L14/D14,"—")</f>
        <v>—</v>
      </c>
      <c r="N14" s="6" t="str">
        <f aca="false">IF(COUNTA(A14:I14)=0,"UNUSED",IF(COUNT(C14:I14)&lt;&gt;7,"CHECK",IF(AND(A14&lt;&gt;"",A14=TRIM(A14),COUNTIF($A$8:$A$19,A14)=1,B14&lt;&gt;"",C14&gt;0,MOD(C14,1)=0,D14&gt;0,MOD(D14,1)=0,D14&lt;=C14,MIN(E14:I14)&gt;=0,COUNTIF(Recipes!$A$8:$A$43,A14)&gt;0,COUNTIF(Recipes!$G$8:$G$43,"CHECK")=0,COUNTIFS(Recipes!$A$8:$A$43,A14,Recipes!$G$8:$G$43,"CHECK")=0),"READY","CHECK")))</f>
        <v>UNUSED</v>
      </c>
    </row>
    <row r="15" customFormat="false" ht="15" hidden="false" customHeight="false" outlineLevel="0" collapsed="false">
      <c r="A15" s="5"/>
      <c r="B15" s="5"/>
      <c r="C15" s="16"/>
      <c r="D15" s="16"/>
      <c r="E15" s="14"/>
      <c r="F15" s="17"/>
      <c r="G15" s="17"/>
      <c r="H15" s="14"/>
      <c r="I15" s="14"/>
      <c r="J15" s="8" t="str">
        <f aca="false">IF(N15="READY",SUMIF(Recipes!$A$8:$A$43,A15,Recipes!$F$8:$F$43),"—")</f>
        <v>—</v>
      </c>
      <c r="K15" s="8" t="str">
        <f aca="false">IF(N15="READY",E15*(F15+G15)/60,"—")</f>
        <v>—</v>
      </c>
      <c r="L15" s="8" t="str">
        <f aca="false">IF(N15="READY",J15+K15+H15+I15,"—")</f>
        <v>—</v>
      </c>
      <c r="M15" s="8" t="str">
        <f aca="false">IF(N15="READY",L15/D15,"—")</f>
        <v>—</v>
      </c>
      <c r="N15" s="6" t="str">
        <f aca="false">IF(COUNTA(A15:I15)=0,"UNUSED",IF(COUNT(C15:I15)&lt;&gt;7,"CHECK",IF(AND(A15&lt;&gt;"",A15=TRIM(A15),COUNTIF($A$8:$A$19,A15)=1,B15&lt;&gt;"",C15&gt;0,MOD(C15,1)=0,D15&gt;0,MOD(D15,1)=0,D15&lt;=C15,MIN(E15:I15)&gt;=0,COUNTIF(Recipes!$A$8:$A$43,A15)&gt;0,COUNTIF(Recipes!$G$8:$G$43,"CHECK")=0,COUNTIFS(Recipes!$A$8:$A$43,A15,Recipes!$G$8:$G$43,"CHECK")=0),"READY","CHECK")))</f>
        <v>UNUSED</v>
      </c>
    </row>
    <row r="16" customFormat="false" ht="15" hidden="false" customHeight="false" outlineLevel="0" collapsed="false">
      <c r="A16" s="5"/>
      <c r="B16" s="5"/>
      <c r="C16" s="16"/>
      <c r="D16" s="16"/>
      <c r="E16" s="14"/>
      <c r="F16" s="17"/>
      <c r="G16" s="17"/>
      <c r="H16" s="14"/>
      <c r="I16" s="14"/>
      <c r="J16" s="8" t="str">
        <f aca="false">IF(N16="READY",SUMIF(Recipes!$A$8:$A$43,A16,Recipes!$F$8:$F$43),"—")</f>
        <v>—</v>
      </c>
      <c r="K16" s="8" t="str">
        <f aca="false">IF(N16="READY",E16*(F16+G16)/60,"—")</f>
        <v>—</v>
      </c>
      <c r="L16" s="8" t="str">
        <f aca="false">IF(N16="READY",J16+K16+H16+I16,"—")</f>
        <v>—</v>
      </c>
      <c r="M16" s="8" t="str">
        <f aca="false">IF(N16="READY",L16/D16,"—")</f>
        <v>—</v>
      </c>
      <c r="N16" s="6" t="str">
        <f aca="false">IF(COUNTA(A16:I16)=0,"UNUSED",IF(COUNT(C16:I16)&lt;&gt;7,"CHECK",IF(AND(A16&lt;&gt;"",A16=TRIM(A16),COUNTIF($A$8:$A$19,A16)=1,B16&lt;&gt;"",C16&gt;0,MOD(C16,1)=0,D16&gt;0,MOD(D16,1)=0,D16&lt;=C16,MIN(E16:I16)&gt;=0,COUNTIF(Recipes!$A$8:$A$43,A16)&gt;0,COUNTIF(Recipes!$G$8:$G$43,"CHECK")=0,COUNTIFS(Recipes!$A$8:$A$43,A16,Recipes!$G$8:$G$43,"CHECK")=0),"READY","CHECK")))</f>
        <v>UNUSED</v>
      </c>
    </row>
    <row r="17" customFormat="false" ht="15" hidden="false" customHeight="false" outlineLevel="0" collapsed="false">
      <c r="A17" s="5"/>
      <c r="B17" s="5"/>
      <c r="C17" s="16"/>
      <c r="D17" s="16"/>
      <c r="E17" s="14"/>
      <c r="F17" s="17"/>
      <c r="G17" s="17"/>
      <c r="H17" s="14"/>
      <c r="I17" s="14"/>
      <c r="J17" s="8" t="str">
        <f aca="false">IF(N17="READY",SUMIF(Recipes!$A$8:$A$43,A17,Recipes!$F$8:$F$43),"—")</f>
        <v>—</v>
      </c>
      <c r="K17" s="8" t="str">
        <f aca="false">IF(N17="READY",E17*(F17+G17)/60,"—")</f>
        <v>—</v>
      </c>
      <c r="L17" s="8" t="str">
        <f aca="false">IF(N17="READY",J17+K17+H17+I17,"—")</f>
        <v>—</v>
      </c>
      <c r="M17" s="8" t="str">
        <f aca="false">IF(N17="READY",L17/D17,"—")</f>
        <v>—</v>
      </c>
      <c r="N17" s="6" t="str">
        <f aca="false">IF(COUNTA(A17:I17)=0,"UNUSED",IF(COUNT(C17:I17)&lt;&gt;7,"CHECK",IF(AND(A17&lt;&gt;"",A17=TRIM(A17),COUNTIF($A$8:$A$19,A17)=1,B17&lt;&gt;"",C17&gt;0,MOD(C17,1)=0,D17&gt;0,MOD(D17,1)=0,D17&lt;=C17,MIN(E17:I17)&gt;=0,COUNTIF(Recipes!$A$8:$A$43,A17)&gt;0,COUNTIF(Recipes!$G$8:$G$43,"CHECK")=0,COUNTIFS(Recipes!$A$8:$A$43,A17,Recipes!$G$8:$G$43,"CHECK")=0),"READY","CHECK")))</f>
        <v>UNUSED</v>
      </c>
    </row>
    <row r="18" customFormat="false" ht="15" hidden="false" customHeight="false" outlineLevel="0" collapsed="false">
      <c r="A18" s="5"/>
      <c r="B18" s="5"/>
      <c r="C18" s="16"/>
      <c r="D18" s="16"/>
      <c r="E18" s="14"/>
      <c r="F18" s="17"/>
      <c r="G18" s="17"/>
      <c r="H18" s="14"/>
      <c r="I18" s="14"/>
      <c r="J18" s="8" t="str">
        <f aca="false">IF(N18="READY",SUMIF(Recipes!$A$8:$A$43,A18,Recipes!$F$8:$F$43),"—")</f>
        <v>—</v>
      </c>
      <c r="K18" s="8" t="str">
        <f aca="false">IF(N18="READY",E18*(F18+G18)/60,"—")</f>
        <v>—</v>
      </c>
      <c r="L18" s="8" t="str">
        <f aca="false">IF(N18="READY",J18+K18+H18+I18,"—")</f>
        <v>—</v>
      </c>
      <c r="M18" s="8" t="str">
        <f aca="false">IF(N18="READY",L18/D18,"—")</f>
        <v>—</v>
      </c>
      <c r="N18" s="6" t="str">
        <f aca="false">IF(COUNTA(A18:I18)=0,"UNUSED",IF(COUNT(C18:I18)&lt;&gt;7,"CHECK",IF(AND(A18&lt;&gt;"",A18=TRIM(A18),COUNTIF($A$8:$A$19,A18)=1,B18&lt;&gt;"",C18&gt;0,MOD(C18,1)=0,D18&gt;0,MOD(D18,1)=0,D18&lt;=C18,MIN(E18:I18)&gt;=0,COUNTIF(Recipes!$A$8:$A$43,A18)&gt;0,COUNTIF(Recipes!$G$8:$G$43,"CHECK")=0,COUNTIFS(Recipes!$A$8:$A$43,A18,Recipes!$G$8:$G$43,"CHECK")=0),"READY","CHECK")))</f>
        <v>UNUSED</v>
      </c>
    </row>
    <row r="19" customFormat="false" ht="15" hidden="false" customHeight="false" outlineLevel="0" collapsed="false">
      <c r="A19" s="5"/>
      <c r="B19" s="5"/>
      <c r="C19" s="16"/>
      <c r="D19" s="16"/>
      <c r="E19" s="14"/>
      <c r="F19" s="17"/>
      <c r="G19" s="17"/>
      <c r="H19" s="14"/>
      <c r="I19" s="14"/>
      <c r="J19" s="8" t="str">
        <f aca="false">IF(N19="READY",SUMIF(Recipes!$A$8:$A$43,A19,Recipes!$F$8:$F$43),"—")</f>
        <v>—</v>
      </c>
      <c r="K19" s="8" t="str">
        <f aca="false">IF(N19="READY",E19*(F19+G19)/60,"—")</f>
        <v>—</v>
      </c>
      <c r="L19" s="8" t="str">
        <f aca="false">IF(N19="READY",J19+K19+H19+I19,"—")</f>
        <v>—</v>
      </c>
      <c r="M19" s="8" t="str">
        <f aca="false">IF(N19="READY",L19/D19,"—")</f>
        <v>—</v>
      </c>
      <c r="N19" s="6" t="str">
        <f aca="false">IF(COUNTA(A19:I19)=0,"UNUSED",IF(COUNT(C19:I19)&lt;&gt;7,"CHECK",IF(AND(A19&lt;&gt;"",A19=TRIM(A19),COUNTIF($A$8:$A$19,A19)=1,B19&lt;&gt;"",C19&gt;0,MOD(C19,1)=0,D19&gt;0,MOD(D19,1)=0,D19&lt;=C19,MIN(E19:I19)&gt;=0,COUNTIF(Recipes!$A$8:$A$43,A19)&gt;0,COUNTIF(Recipes!$G$8:$G$43,"CHECK")=0,COUNTIFS(Recipes!$A$8:$A$43,A19,Recipes!$G$8:$G$43,"CHECK")=0),"READY","CHECK")))</f>
        <v>UNUSED</v>
      </c>
    </row>
  </sheetData>
  <conditionalFormatting sqref="N8:N19">
    <cfRule type="cellIs" priority="2" operator="equal" aboveAverage="0" equalAverage="0" bottom="0" percent="0" rank="0" text="" dxfId="0">
      <formula>"READY"</formula>
    </cfRule>
    <cfRule type="cellIs" priority="3" operator="equal" aboveAverage="0" equalAverage="0" bottom="0" percent="0" rank="0" text="" dxfId="0">
      <formula>"PASS"</formula>
    </cfRule>
    <cfRule type="cellIs" priority="4" operator="equal" aboveAverage="0" equalAverage="0" bottom="0" percent="0" rank="0" text="" dxfId="1">
      <formula>"CHECK"</formula>
    </cfRule>
    <cfRule type="cellIs" priority="5" operator="equal" aboveAverage="0" equalAverage="0" bottom="0" percent="0" rank="0" text="" dxfId="2">
      <formula>"UNUSED"</formula>
    </cfRule>
  </conditionalFormatting>
  <dataValidations count="2">
    <dataValidation allowBlank="true" errorStyle="stop" operator="greaterThan" showDropDown="false" showErrorMessage="false" showInputMessage="false" sqref="C8:D19" type="whole">
      <formula1>0</formula1>
      <formula2>0</formula2>
    </dataValidation>
    <dataValidation allowBlank="true" errorStyle="stop" operator="greaterThanOrEqual" showDropDown="false" showErrorMessage="false" showInputMessage="false" sqref="E8:I19" type="decimal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  <tableParts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4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7" topLeftCell="C8" activePane="bottomRight" state="frozen"/>
      <selection pane="topLeft" activeCell="A1" activeCellId="0" sqref="A1"/>
      <selection pane="topRight" activeCell="C1" activeCellId="0" sqref="C1"/>
      <selection pane="bottomLeft" activeCell="A8" activeCellId="0" sqref="A8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2" min="1" style="0" width="18"/>
    <col collapsed="false" customWidth="true" hidden="false" outlineLevel="0" max="3" min="3" style="0" width="20"/>
    <col collapsed="false" customWidth="true" hidden="false" outlineLevel="0" max="4" min="4" style="0" width="14"/>
    <col collapsed="false" customWidth="true" hidden="false" outlineLevel="0" max="6" min="5" style="0" width="21"/>
    <col collapsed="false" customWidth="true" hidden="false" outlineLevel="0" max="7" min="7" style="0" width="15"/>
  </cols>
  <sheetData>
    <row r="1" customFormat="false" ht="31.5" hidden="false" customHeight="true" outlineLevel="0" collapsed="false">
      <c r="A1" s="1" t="s">
        <v>79</v>
      </c>
      <c r="B1" s="2"/>
      <c r="C1" s="2"/>
      <c r="D1" s="2"/>
      <c r="E1" s="2"/>
      <c r="F1" s="2"/>
      <c r="G1" s="2"/>
    </row>
    <row r="2" customFormat="false" ht="24" hidden="false" customHeight="true" outlineLevel="0" collapsed="false">
      <c r="A2" s="3" t="s">
        <v>80</v>
      </c>
      <c r="B2" s="2"/>
      <c r="C2" s="2"/>
      <c r="D2" s="2"/>
      <c r="E2" s="2"/>
      <c r="F2" s="2"/>
      <c r="G2" s="2"/>
    </row>
    <row r="3" customFormat="false" ht="24" hidden="false" customHeight="true" outlineLevel="0" collapsed="false">
      <c r="A3" s="3" t="s">
        <v>2</v>
      </c>
      <c r="B3" s="2"/>
      <c r="C3" s="2"/>
      <c r="D3" s="2"/>
      <c r="E3" s="2"/>
      <c r="F3" s="2"/>
      <c r="G3" s="2"/>
    </row>
    <row r="4" customFormat="false" ht="27" hidden="false" customHeight="true" outlineLevel="0" collapsed="false">
      <c r="A4" s="2"/>
      <c r="B4" s="2"/>
      <c r="C4" s="2"/>
      <c r="D4" s="2"/>
      <c r="E4" s="2"/>
      <c r="F4" s="2"/>
      <c r="G4" s="2"/>
    </row>
    <row r="5" customFormat="false" ht="15" hidden="false" customHeight="false" outlineLevel="0" collapsed="false">
      <c r="A5" s="2"/>
      <c r="B5" s="2"/>
      <c r="C5" s="2"/>
      <c r="D5" s="2"/>
      <c r="E5" s="2"/>
      <c r="F5" s="2"/>
      <c r="G5" s="2"/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</row>
    <row r="7" customFormat="false" ht="42" hidden="false" customHeight="true" outlineLevel="0" collapsed="false">
      <c r="A7" s="7" t="s">
        <v>62</v>
      </c>
      <c r="B7" s="7" t="s">
        <v>34</v>
      </c>
      <c r="C7" s="7" t="s">
        <v>81</v>
      </c>
      <c r="D7" s="7" t="s">
        <v>36</v>
      </c>
      <c r="E7" s="7" t="s">
        <v>39</v>
      </c>
      <c r="F7" s="7" t="s">
        <v>82</v>
      </c>
      <c r="G7" s="7" t="s">
        <v>40</v>
      </c>
    </row>
    <row r="8" customFormat="false" ht="15" hidden="false" customHeight="false" outlineLevel="0" collapsed="false">
      <c r="A8" s="5" t="s">
        <v>4</v>
      </c>
      <c r="B8" s="5" t="s">
        <v>41</v>
      </c>
      <c r="C8" s="13" t="n">
        <v>720</v>
      </c>
      <c r="D8" s="6" t="str">
        <f aca="false">IF(G8="READY",INDEX(Materials!$C$8:$C$19,MATCH(B8,Materials!$A$8:$A$19,0)),"—")</f>
        <v>g</v>
      </c>
      <c r="E8" s="15" t="n">
        <f aca="false">IF(G8="READY",INDEX(Materials!$F$8:$F$19,MATCH(B8,Materials!$A$8:$A$19,0)),"—")</f>
        <v>0.012</v>
      </c>
      <c r="F8" s="8" t="n">
        <f aca="false">IF(G8="READY",C8*E8,"—")</f>
        <v>8.64</v>
      </c>
      <c r="G8" s="6" t="str">
        <f aca="false">IF(COUNTA(A8:C8)=0,"UNUSED",IF(AND(A8&lt;&gt;"",B8&lt;&gt;"",COUNTIF(Products!$A$8:$A$19,A8)=1,COUNTIF(Materials!$A$8:$A$19,B8)=1,ISNUMBER(C8),C8&gt;0,COUNTIFS($A$8:$A$43,A8,$B$8:$B$43,B8)=1,IFERROR(INDEX(Materials!$G$8:$G$19,MATCH(B8,Materials!$A$8:$A$19,0)),"CHECK")="READY"),"READY","CHECK"))</f>
        <v>READY</v>
      </c>
    </row>
    <row r="9" customFormat="false" ht="15" hidden="false" customHeight="false" outlineLevel="0" collapsed="false">
      <c r="A9" s="5" t="s">
        <v>4</v>
      </c>
      <c r="B9" s="5" t="s">
        <v>44</v>
      </c>
      <c r="C9" s="13" t="n">
        <v>60</v>
      </c>
      <c r="D9" s="6" t="str">
        <f aca="false">IF(G9="READY",INDEX(Materials!$C$8:$C$19,MATCH(B9,Materials!$A$8:$A$19,0)),"—")</f>
        <v>g</v>
      </c>
      <c r="E9" s="15" t="n">
        <f aca="false">IF(G9="READY",INDEX(Materials!$F$8:$F$19,MATCH(B9,Materials!$A$8:$A$19,0)),"—")</f>
        <v>0.08</v>
      </c>
      <c r="F9" s="8" t="n">
        <f aca="false">IF(G9="READY",C9*E9,"—")</f>
        <v>4.8</v>
      </c>
      <c r="G9" s="6" t="str">
        <f aca="false">IF(COUNTA(A9:C9)=0,"UNUSED",IF(AND(A9&lt;&gt;"",B9&lt;&gt;"",COUNTIF(Products!$A$8:$A$19,A9)=1,COUNTIF(Materials!$A$8:$A$19,B9)=1,ISNUMBER(C9),C9&gt;0,COUNTIFS($A$8:$A$43,A9,$B$8:$B$43,B9)=1,IFERROR(INDEX(Materials!$G$8:$G$19,MATCH(B9,Materials!$A$8:$A$19,0)),"CHECK")="READY"),"READY","CHECK"))</f>
        <v>READY</v>
      </c>
    </row>
    <row r="10" customFormat="false" ht="15" hidden="false" customHeight="false" outlineLevel="0" collapsed="false">
      <c r="A10" s="5" t="s">
        <v>4</v>
      </c>
      <c r="B10" s="5" t="s">
        <v>46</v>
      </c>
      <c r="C10" s="13" t="n">
        <v>12</v>
      </c>
      <c r="D10" s="6" t="str">
        <f aca="false">IF(G10="READY",INDEX(Materials!$C$8:$C$19,MATCH(B10,Materials!$A$8:$A$19,0)),"—")</f>
        <v>each</v>
      </c>
      <c r="E10" s="15" t="n">
        <f aca="false">IF(G10="READY",INDEX(Materials!$F$8:$F$19,MATCH(B10,Materials!$A$8:$A$19,0)),"—")</f>
        <v>1.5</v>
      </c>
      <c r="F10" s="8" t="n">
        <f aca="false">IF(G10="READY",C10*E10,"—")</f>
        <v>18</v>
      </c>
      <c r="G10" s="6" t="str">
        <f aca="false">IF(COUNTA(A10:C10)=0,"UNUSED",IF(AND(A10&lt;&gt;"",B10&lt;&gt;"",COUNTIF(Products!$A$8:$A$19,A10)=1,COUNTIF(Materials!$A$8:$A$19,B10)=1,ISNUMBER(C10),C10&gt;0,COUNTIFS($A$8:$A$43,A10,$B$8:$B$43,B10)=1,IFERROR(INDEX(Materials!$G$8:$G$19,MATCH(B10,Materials!$A$8:$A$19,0)),"CHECK")="READY"),"READY","CHECK"))</f>
        <v>READY</v>
      </c>
    </row>
    <row r="11" customFormat="false" ht="15" hidden="false" customHeight="false" outlineLevel="0" collapsed="false">
      <c r="A11" s="5" t="s">
        <v>4</v>
      </c>
      <c r="B11" s="5" t="s">
        <v>49</v>
      </c>
      <c r="C11" s="13" t="n">
        <v>12</v>
      </c>
      <c r="D11" s="6" t="str">
        <f aca="false">IF(G11="READY",INDEX(Materials!$C$8:$C$19,MATCH(B11,Materials!$A$8:$A$19,0)),"—")</f>
        <v>each</v>
      </c>
      <c r="E11" s="15" t="n">
        <f aca="false">IF(G11="READY",INDEX(Materials!$F$8:$F$19,MATCH(B11,Materials!$A$8:$A$19,0)),"—")</f>
        <v>0.05</v>
      </c>
      <c r="F11" s="8" t="n">
        <f aca="false">IF(G11="READY",C11*E11,"—")</f>
        <v>0.6</v>
      </c>
      <c r="G11" s="6" t="str">
        <f aca="false">IF(COUNTA(A11:C11)=0,"UNUSED",IF(AND(A11&lt;&gt;"",B11&lt;&gt;"",COUNTIF(Products!$A$8:$A$19,A11)=1,COUNTIF(Materials!$A$8:$A$19,B11)=1,ISNUMBER(C11),C11&gt;0,COUNTIFS($A$8:$A$43,A11,$B$8:$B$43,B11)=1,IFERROR(INDEX(Materials!$G$8:$G$19,MATCH(B11,Materials!$A$8:$A$19,0)),"CHECK")="READY"),"READY","CHECK"))</f>
        <v>READY</v>
      </c>
    </row>
    <row r="12" customFormat="false" ht="15" hidden="false" customHeight="false" outlineLevel="0" collapsed="false">
      <c r="A12" s="5" t="s">
        <v>4</v>
      </c>
      <c r="B12" s="5" t="s">
        <v>51</v>
      </c>
      <c r="C12" s="13" t="n">
        <v>12</v>
      </c>
      <c r="D12" s="6" t="str">
        <f aca="false">IF(G12="READY",INDEX(Materials!$C$8:$C$19,MATCH(B12,Materials!$A$8:$A$19,0)),"—")</f>
        <v>each</v>
      </c>
      <c r="E12" s="15" t="n">
        <f aca="false">IF(G12="READY",INDEX(Materials!$F$8:$F$19,MATCH(B12,Materials!$A$8:$A$19,0)),"—")</f>
        <v>0.04</v>
      </c>
      <c r="F12" s="8" t="n">
        <f aca="false">IF(G12="READY",C12*E12,"—")</f>
        <v>0.48</v>
      </c>
      <c r="G12" s="6" t="str">
        <f aca="false">IF(COUNTA(A12:C12)=0,"UNUSED",IF(AND(A12&lt;&gt;"",B12&lt;&gt;"",COUNTIF(Products!$A$8:$A$19,A12)=1,COUNTIF(Materials!$A$8:$A$19,B12)=1,ISNUMBER(C12),C12&gt;0,COUNTIFS($A$8:$A$43,A12,$B$8:$B$43,B12)=1,IFERROR(INDEX(Materials!$G$8:$G$19,MATCH(B12,Materials!$A$8:$A$19,0)),"CHECK")="READY"),"READY","CHECK"))</f>
        <v>READY</v>
      </c>
    </row>
    <row r="13" customFormat="false" ht="15" hidden="false" customHeight="false" outlineLevel="0" collapsed="false">
      <c r="A13" s="5" t="s">
        <v>75</v>
      </c>
      <c r="B13" s="5" t="s">
        <v>53</v>
      </c>
      <c r="C13" s="13" t="n">
        <v>500</v>
      </c>
      <c r="D13" s="6" t="str">
        <f aca="false">IF(G13="READY",INDEX(Materials!$C$8:$C$19,MATCH(B13,Materials!$A$8:$A$19,0)),"—")</f>
        <v>ml</v>
      </c>
      <c r="E13" s="15" t="n">
        <f aca="false">IF(G13="READY",INDEX(Materials!$F$8:$F$19,MATCH(B13,Materials!$A$8:$A$19,0)),"—")</f>
        <v>0.02</v>
      </c>
      <c r="F13" s="8" t="n">
        <f aca="false">IF(G13="READY",C13*E13,"—")</f>
        <v>10</v>
      </c>
      <c r="G13" s="6" t="str">
        <f aca="false">IF(COUNTA(A13:C13)=0,"UNUSED",IF(AND(A13&lt;&gt;"",B13&lt;&gt;"",COUNTIF(Products!$A$8:$A$19,A13)=1,COUNTIF(Materials!$A$8:$A$19,B13)=1,ISNUMBER(C13),C13&gt;0,COUNTIFS($A$8:$A$43,A13,$B$8:$B$43,B13)=1,IFERROR(INDEX(Materials!$G$8:$G$19,MATCH(B13,Materials!$A$8:$A$19,0)),"CHECK")="READY"),"READY","CHECK"))</f>
        <v>READY</v>
      </c>
    </row>
    <row r="14" customFormat="false" ht="15" hidden="false" customHeight="false" outlineLevel="0" collapsed="false">
      <c r="A14" s="5" t="s">
        <v>75</v>
      </c>
      <c r="B14" s="5" t="s">
        <v>44</v>
      </c>
      <c r="C14" s="13" t="n">
        <v>20</v>
      </c>
      <c r="D14" s="6" t="str">
        <f aca="false">IF(G14="READY",INDEX(Materials!$C$8:$C$19,MATCH(B14,Materials!$A$8:$A$19,0)),"—")</f>
        <v>g</v>
      </c>
      <c r="E14" s="15" t="n">
        <f aca="false">IF(G14="READY",INDEX(Materials!$F$8:$F$19,MATCH(B14,Materials!$A$8:$A$19,0)),"—")</f>
        <v>0.08</v>
      </c>
      <c r="F14" s="8" t="n">
        <f aca="false">IF(G14="READY",C14*E14,"—")</f>
        <v>1.6</v>
      </c>
      <c r="G14" s="6" t="str">
        <f aca="false">IF(COUNTA(A14:C14)=0,"UNUSED",IF(AND(A14&lt;&gt;"",B14&lt;&gt;"",COUNTIF(Products!$A$8:$A$19,A14)=1,COUNTIF(Materials!$A$8:$A$19,B14)=1,ISNUMBER(C14),C14&gt;0,COUNTIFS($A$8:$A$43,A14,$B$8:$B$43,B14)=1,IFERROR(INDEX(Materials!$G$8:$G$19,MATCH(B14,Materials!$A$8:$A$19,0)),"CHECK")="READY"),"READY","CHECK"))</f>
        <v>READY</v>
      </c>
    </row>
    <row r="15" customFormat="false" ht="15" hidden="false" customHeight="false" outlineLevel="0" collapsed="false">
      <c r="A15" s="5" t="s">
        <v>75</v>
      </c>
      <c r="B15" s="5" t="s">
        <v>51</v>
      </c>
      <c r="C15" s="13" t="n">
        <v>20</v>
      </c>
      <c r="D15" s="6" t="str">
        <f aca="false">IF(G15="READY",INDEX(Materials!$C$8:$C$19,MATCH(B15,Materials!$A$8:$A$19,0)),"—")</f>
        <v>each</v>
      </c>
      <c r="E15" s="15" t="n">
        <f aca="false">IF(G15="READY",INDEX(Materials!$F$8:$F$19,MATCH(B15,Materials!$A$8:$A$19,0)),"—")</f>
        <v>0.04</v>
      </c>
      <c r="F15" s="8" t="n">
        <f aca="false">IF(G15="READY",C15*E15,"—")</f>
        <v>0.8</v>
      </c>
      <c r="G15" s="6" t="str">
        <f aca="false">IF(COUNTA(A15:C15)=0,"UNUSED",IF(AND(A15&lt;&gt;"",B15&lt;&gt;"",COUNTIF(Products!$A$8:$A$19,A15)=1,COUNTIF(Materials!$A$8:$A$19,B15)=1,ISNUMBER(C15),C15&gt;0,COUNTIFS($A$8:$A$43,A15,$B$8:$B$43,B15)=1,IFERROR(INDEX(Materials!$G$8:$G$19,MATCH(B15,Materials!$A$8:$A$19,0)),"CHECK")="READY"),"READY","CHECK"))</f>
        <v>READY</v>
      </c>
    </row>
    <row r="16" customFormat="false" ht="15" hidden="false" customHeight="false" outlineLevel="0" collapsed="false">
      <c r="A16" s="5" t="s">
        <v>77</v>
      </c>
      <c r="B16" s="5" t="s">
        <v>56</v>
      </c>
      <c r="C16" s="13" t="n">
        <v>20</v>
      </c>
      <c r="D16" s="6" t="str">
        <f aca="false">IF(G16="READY",INDEX(Materials!$C$8:$C$19,MATCH(B16,Materials!$A$8:$A$19,0)),"—")</f>
        <v>each</v>
      </c>
      <c r="E16" s="15" t="n">
        <f aca="false">IF(G16="READY",INDEX(Materials!$F$8:$F$19,MATCH(B16,Materials!$A$8:$A$19,0)),"—")</f>
        <v>0.15</v>
      </c>
      <c r="F16" s="8" t="n">
        <f aca="false">IF(G16="READY",C16*E16,"—")</f>
        <v>3</v>
      </c>
      <c r="G16" s="6" t="str">
        <f aca="false">IF(COUNTA(A16:C16)=0,"UNUSED",IF(AND(A16&lt;&gt;"",B16&lt;&gt;"",COUNTIF(Products!$A$8:$A$19,A16)=1,COUNTIF(Materials!$A$8:$A$19,B16)=1,ISNUMBER(C16),C16&gt;0,COUNTIFS($A$8:$A$43,A16,$B$8:$B$43,B16)=1,IFERROR(INDEX(Materials!$G$8:$G$19,MATCH(B16,Materials!$A$8:$A$19,0)),"CHECK")="READY"),"READY","CHECK"))</f>
        <v>READY</v>
      </c>
    </row>
    <row r="17" customFormat="false" ht="15" hidden="false" customHeight="false" outlineLevel="0" collapsed="false">
      <c r="A17" s="5" t="s">
        <v>77</v>
      </c>
      <c r="B17" s="5" t="s">
        <v>58</v>
      </c>
      <c r="C17" s="13" t="n">
        <v>20</v>
      </c>
      <c r="D17" s="6" t="str">
        <f aca="false">IF(G17="READY",INDEX(Materials!$C$8:$C$19,MATCH(B17,Materials!$A$8:$A$19,0)),"—")</f>
        <v>each</v>
      </c>
      <c r="E17" s="15" t="n">
        <f aca="false">IF(G17="READY",INDEX(Materials!$F$8:$F$19,MATCH(B17,Materials!$A$8:$A$19,0)),"—")</f>
        <v>0.2</v>
      </c>
      <c r="F17" s="8" t="n">
        <f aca="false">IF(G17="READY",C17*E17,"—")</f>
        <v>4</v>
      </c>
      <c r="G17" s="6" t="str">
        <f aca="false">IF(COUNTA(A17:C17)=0,"UNUSED",IF(AND(A17&lt;&gt;"",B17&lt;&gt;"",COUNTIF(Products!$A$8:$A$19,A17)=1,COUNTIF(Materials!$A$8:$A$19,B17)=1,ISNUMBER(C17),C17&gt;0,COUNTIFS($A$8:$A$43,A17,$B$8:$B$43,B17)=1,IFERROR(INDEX(Materials!$G$8:$G$19,MATCH(B17,Materials!$A$8:$A$19,0)),"CHECK")="READY"),"READY","CHECK"))</f>
        <v>READY</v>
      </c>
    </row>
    <row r="18" customFormat="false" ht="15" hidden="false" customHeight="false" outlineLevel="0" collapsed="false">
      <c r="A18" s="5" t="s">
        <v>77</v>
      </c>
      <c r="B18" s="5" t="s">
        <v>51</v>
      </c>
      <c r="C18" s="13" t="n">
        <v>10</v>
      </c>
      <c r="D18" s="6" t="str">
        <f aca="false">IF(G18="READY",INDEX(Materials!$C$8:$C$19,MATCH(B18,Materials!$A$8:$A$19,0)),"—")</f>
        <v>each</v>
      </c>
      <c r="E18" s="15" t="n">
        <f aca="false">IF(G18="READY",INDEX(Materials!$F$8:$F$19,MATCH(B18,Materials!$A$8:$A$19,0)),"—")</f>
        <v>0.04</v>
      </c>
      <c r="F18" s="8" t="n">
        <f aca="false">IF(G18="READY",C18*E18,"—")</f>
        <v>0.4</v>
      </c>
      <c r="G18" s="6" t="str">
        <f aca="false">IF(COUNTA(A18:C18)=0,"UNUSED",IF(AND(A18&lt;&gt;"",B18&lt;&gt;"",COUNTIF(Products!$A$8:$A$19,A18)=1,COUNTIF(Materials!$A$8:$A$19,B18)=1,ISNUMBER(C18),C18&gt;0,COUNTIFS($A$8:$A$43,A18,$B$8:$B$43,B18)=1,IFERROR(INDEX(Materials!$G$8:$G$19,MATCH(B18,Materials!$A$8:$A$19,0)),"CHECK")="READY"),"READY","CHECK"))</f>
        <v>READY</v>
      </c>
    </row>
    <row r="19" customFormat="false" ht="15" hidden="false" customHeight="false" outlineLevel="0" collapsed="false">
      <c r="A19" s="5"/>
      <c r="B19" s="5"/>
      <c r="C19" s="13"/>
      <c r="D19" s="6" t="str">
        <f aca="false">IF(G19="READY",INDEX(Materials!$C$8:$C$19,MATCH(B19,Materials!$A$8:$A$19,0)),"—")</f>
        <v>—</v>
      </c>
      <c r="E19" s="15" t="str">
        <f aca="false">IF(G19="READY",INDEX(Materials!$F$8:$F$19,MATCH(B19,Materials!$A$8:$A$19,0)),"—")</f>
        <v>—</v>
      </c>
      <c r="F19" s="8" t="str">
        <f aca="false">IF(G19="READY",C19*E19,"—")</f>
        <v>—</v>
      </c>
      <c r="G19" s="6" t="str">
        <f aca="false">IF(COUNTA(A19:C19)=0,"UNUSED",IF(AND(A19&lt;&gt;"",B19&lt;&gt;"",COUNTIF(Products!$A$8:$A$19,A19)=1,COUNTIF(Materials!$A$8:$A$19,B19)=1,ISNUMBER(C19),C19&gt;0,COUNTIFS($A$8:$A$43,A19,$B$8:$B$43,B19)=1,IFERROR(INDEX(Materials!$G$8:$G$19,MATCH(B19,Materials!$A$8:$A$19,0)),"CHECK")="READY"),"READY","CHECK"))</f>
        <v>UNUSED</v>
      </c>
    </row>
    <row r="20" customFormat="false" ht="15" hidden="false" customHeight="false" outlineLevel="0" collapsed="false">
      <c r="A20" s="5"/>
      <c r="B20" s="5"/>
      <c r="C20" s="13"/>
      <c r="D20" s="6" t="str">
        <f aca="false">IF(G20="READY",INDEX(Materials!$C$8:$C$19,MATCH(B20,Materials!$A$8:$A$19,0)),"—")</f>
        <v>—</v>
      </c>
      <c r="E20" s="15" t="str">
        <f aca="false">IF(G20="READY",INDEX(Materials!$F$8:$F$19,MATCH(B20,Materials!$A$8:$A$19,0)),"—")</f>
        <v>—</v>
      </c>
      <c r="F20" s="8" t="str">
        <f aca="false">IF(G20="READY",C20*E20,"—")</f>
        <v>—</v>
      </c>
      <c r="G20" s="6" t="str">
        <f aca="false">IF(COUNTA(A20:C20)=0,"UNUSED",IF(AND(A20&lt;&gt;"",B20&lt;&gt;"",COUNTIF(Products!$A$8:$A$19,A20)=1,COUNTIF(Materials!$A$8:$A$19,B20)=1,ISNUMBER(C20),C20&gt;0,COUNTIFS($A$8:$A$43,A20,$B$8:$B$43,B20)=1,IFERROR(INDEX(Materials!$G$8:$G$19,MATCH(B20,Materials!$A$8:$A$19,0)),"CHECK")="READY"),"READY","CHECK"))</f>
        <v>UNUSED</v>
      </c>
    </row>
    <row r="21" customFormat="false" ht="15" hidden="false" customHeight="false" outlineLevel="0" collapsed="false">
      <c r="A21" s="5"/>
      <c r="B21" s="5"/>
      <c r="C21" s="13"/>
      <c r="D21" s="6" t="str">
        <f aca="false">IF(G21="READY",INDEX(Materials!$C$8:$C$19,MATCH(B21,Materials!$A$8:$A$19,0)),"—")</f>
        <v>—</v>
      </c>
      <c r="E21" s="15" t="str">
        <f aca="false">IF(G21="READY",INDEX(Materials!$F$8:$F$19,MATCH(B21,Materials!$A$8:$A$19,0)),"—")</f>
        <v>—</v>
      </c>
      <c r="F21" s="8" t="str">
        <f aca="false">IF(G21="READY",C21*E21,"—")</f>
        <v>—</v>
      </c>
      <c r="G21" s="6" t="str">
        <f aca="false">IF(COUNTA(A21:C21)=0,"UNUSED",IF(AND(A21&lt;&gt;"",B21&lt;&gt;"",COUNTIF(Products!$A$8:$A$19,A21)=1,COUNTIF(Materials!$A$8:$A$19,B21)=1,ISNUMBER(C21),C21&gt;0,COUNTIFS($A$8:$A$43,A21,$B$8:$B$43,B21)=1,IFERROR(INDEX(Materials!$G$8:$G$19,MATCH(B21,Materials!$A$8:$A$19,0)),"CHECK")="READY"),"READY","CHECK"))</f>
        <v>UNUSED</v>
      </c>
    </row>
    <row r="22" customFormat="false" ht="15" hidden="false" customHeight="false" outlineLevel="0" collapsed="false">
      <c r="A22" s="5"/>
      <c r="B22" s="5"/>
      <c r="C22" s="13"/>
      <c r="D22" s="6" t="str">
        <f aca="false">IF(G22="READY",INDEX(Materials!$C$8:$C$19,MATCH(B22,Materials!$A$8:$A$19,0)),"—")</f>
        <v>—</v>
      </c>
      <c r="E22" s="15" t="str">
        <f aca="false">IF(G22="READY",INDEX(Materials!$F$8:$F$19,MATCH(B22,Materials!$A$8:$A$19,0)),"—")</f>
        <v>—</v>
      </c>
      <c r="F22" s="8" t="str">
        <f aca="false">IF(G22="READY",C22*E22,"—")</f>
        <v>—</v>
      </c>
      <c r="G22" s="6" t="str">
        <f aca="false">IF(COUNTA(A22:C22)=0,"UNUSED",IF(AND(A22&lt;&gt;"",B22&lt;&gt;"",COUNTIF(Products!$A$8:$A$19,A22)=1,COUNTIF(Materials!$A$8:$A$19,B22)=1,ISNUMBER(C22),C22&gt;0,COUNTIFS($A$8:$A$43,A22,$B$8:$B$43,B22)=1,IFERROR(INDEX(Materials!$G$8:$G$19,MATCH(B22,Materials!$A$8:$A$19,0)),"CHECK")="READY"),"READY","CHECK"))</f>
        <v>UNUSED</v>
      </c>
    </row>
    <row r="23" customFormat="false" ht="15" hidden="false" customHeight="false" outlineLevel="0" collapsed="false">
      <c r="A23" s="5"/>
      <c r="B23" s="5"/>
      <c r="C23" s="13"/>
      <c r="D23" s="6" t="str">
        <f aca="false">IF(G23="READY",INDEX(Materials!$C$8:$C$19,MATCH(B23,Materials!$A$8:$A$19,0)),"—")</f>
        <v>—</v>
      </c>
      <c r="E23" s="15" t="str">
        <f aca="false">IF(G23="READY",INDEX(Materials!$F$8:$F$19,MATCH(B23,Materials!$A$8:$A$19,0)),"—")</f>
        <v>—</v>
      </c>
      <c r="F23" s="8" t="str">
        <f aca="false">IF(G23="READY",C23*E23,"—")</f>
        <v>—</v>
      </c>
      <c r="G23" s="6" t="str">
        <f aca="false">IF(COUNTA(A23:C23)=0,"UNUSED",IF(AND(A23&lt;&gt;"",B23&lt;&gt;"",COUNTIF(Products!$A$8:$A$19,A23)=1,COUNTIF(Materials!$A$8:$A$19,B23)=1,ISNUMBER(C23),C23&gt;0,COUNTIFS($A$8:$A$43,A23,$B$8:$B$43,B23)=1,IFERROR(INDEX(Materials!$G$8:$G$19,MATCH(B23,Materials!$A$8:$A$19,0)),"CHECK")="READY"),"READY","CHECK"))</f>
        <v>UNUSED</v>
      </c>
    </row>
    <row r="24" customFormat="false" ht="15" hidden="false" customHeight="false" outlineLevel="0" collapsed="false">
      <c r="A24" s="5"/>
      <c r="B24" s="5"/>
      <c r="C24" s="13"/>
      <c r="D24" s="6" t="str">
        <f aca="false">IF(G24="READY",INDEX(Materials!$C$8:$C$19,MATCH(B24,Materials!$A$8:$A$19,0)),"—")</f>
        <v>—</v>
      </c>
      <c r="E24" s="15" t="str">
        <f aca="false">IF(G24="READY",INDEX(Materials!$F$8:$F$19,MATCH(B24,Materials!$A$8:$A$19,0)),"—")</f>
        <v>—</v>
      </c>
      <c r="F24" s="8" t="str">
        <f aca="false">IF(G24="READY",C24*E24,"—")</f>
        <v>—</v>
      </c>
      <c r="G24" s="6" t="str">
        <f aca="false">IF(COUNTA(A24:C24)=0,"UNUSED",IF(AND(A24&lt;&gt;"",B24&lt;&gt;"",COUNTIF(Products!$A$8:$A$19,A24)=1,COUNTIF(Materials!$A$8:$A$19,B24)=1,ISNUMBER(C24),C24&gt;0,COUNTIFS($A$8:$A$43,A24,$B$8:$B$43,B24)=1,IFERROR(INDEX(Materials!$G$8:$G$19,MATCH(B24,Materials!$A$8:$A$19,0)),"CHECK")="READY"),"READY","CHECK"))</f>
        <v>UNUSED</v>
      </c>
    </row>
    <row r="25" customFormat="false" ht="15" hidden="false" customHeight="false" outlineLevel="0" collapsed="false">
      <c r="A25" s="5"/>
      <c r="B25" s="5"/>
      <c r="C25" s="13"/>
      <c r="D25" s="6" t="str">
        <f aca="false">IF(G25="READY",INDEX(Materials!$C$8:$C$19,MATCH(B25,Materials!$A$8:$A$19,0)),"—")</f>
        <v>—</v>
      </c>
      <c r="E25" s="15" t="str">
        <f aca="false">IF(G25="READY",INDEX(Materials!$F$8:$F$19,MATCH(B25,Materials!$A$8:$A$19,0)),"—")</f>
        <v>—</v>
      </c>
      <c r="F25" s="8" t="str">
        <f aca="false">IF(G25="READY",C25*E25,"—")</f>
        <v>—</v>
      </c>
      <c r="G25" s="6" t="str">
        <f aca="false">IF(COUNTA(A25:C25)=0,"UNUSED",IF(AND(A25&lt;&gt;"",B25&lt;&gt;"",COUNTIF(Products!$A$8:$A$19,A25)=1,COUNTIF(Materials!$A$8:$A$19,B25)=1,ISNUMBER(C25),C25&gt;0,COUNTIFS($A$8:$A$43,A25,$B$8:$B$43,B25)=1,IFERROR(INDEX(Materials!$G$8:$G$19,MATCH(B25,Materials!$A$8:$A$19,0)),"CHECK")="READY"),"READY","CHECK"))</f>
        <v>UNUSED</v>
      </c>
    </row>
    <row r="26" customFormat="false" ht="15" hidden="false" customHeight="false" outlineLevel="0" collapsed="false">
      <c r="A26" s="5"/>
      <c r="B26" s="5"/>
      <c r="C26" s="13"/>
      <c r="D26" s="6" t="str">
        <f aca="false">IF(G26="READY",INDEX(Materials!$C$8:$C$19,MATCH(B26,Materials!$A$8:$A$19,0)),"—")</f>
        <v>—</v>
      </c>
      <c r="E26" s="15" t="str">
        <f aca="false">IF(G26="READY",INDEX(Materials!$F$8:$F$19,MATCH(B26,Materials!$A$8:$A$19,0)),"—")</f>
        <v>—</v>
      </c>
      <c r="F26" s="8" t="str">
        <f aca="false">IF(G26="READY",C26*E26,"—")</f>
        <v>—</v>
      </c>
      <c r="G26" s="6" t="str">
        <f aca="false">IF(COUNTA(A26:C26)=0,"UNUSED",IF(AND(A26&lt;&gt;"",B26&lt;&gt;"",COUNTIF(Products!$A$8:$A$19,A26)=1,COUNTIF(Materials!$A$8:$A$19,B26)=1,ISNUMBER(C26),C26&gt;0,COUNTIFS($A$8:$A$43,A26,$B$8:$B$43,B26)=1,IFERROR(INDEX(Materials!$G$8:$G$19,MATCH(B26,Materials!$A$8:$A$19,0)),"CHECK")="READY"),"READY","CHECK"))</f>
        <v>UNUSED</v>
      </c>
    </row>
    <row r="27" customFormat="false" ht="15" hidden="false" customHeight="false" outlineLevel="0" collapsed="false">
      <c r="A27" s="5"/>
      <c r="B27" s="5"/>
      <c r="C27" s="13"/>
      <c r="D27" s="6" t="str">
        <f aca="false">IF(G27="READY",INDEX(Materials!$C$8:$C$19,MATCH(B27,Materials!$A$8:$A$19,0)),"—")</f>
        <v>—</v>
      </c>
      <c r="E27" s="15" t="str">
        <f aca="false">IF(G27="READY",INDEX(Materials!$F$8:$F$19,MATCH(B27,Materials!$A$8:$A$19,0)),"—")</f>
        <v>—</v>
      </c>
      <c r="F27" s="8" t="str">
        <f aca="false">IF(G27="READY",C27*E27,"—")</f>
        <v>—</v>
      </c>
      <c r="G27" s="6" t="str">
        <f aca="false">IF(COUNTA(A27:C27)=0,"UNUSED",IF(AND(A27&lt;&gt;"",B27&lt;&gt;"",COUNTIF(Products!$A$8:$A$19,A27)=1,COUNTIF(Materials!$A$8:$A$19,B27)=1,ISNUMBER(C27),C27&gt;0,COUNTIFS($A$8:$A$43,A27,$B$8:$B$43,B27)=1,IFERROR(INDEX(Materials!$G$8:$G$19,MATCH(B27,Materials!$A$8:$A$19,0)),"CHECK")="READY"),"READY","CHECK"))</f>
        <v>UNUSED</v>
      </c>
    </row>
    <row r="28" customFormat="false" ht="15" hidden="false" customHeight="false" outlineLevel="0" collapsed="false">
      <c r="A28" s="5"/>
      <c r="B28" s="5"/>
      <c r="C28" s="13"/>
      <c r="D28" s="6" t="str">
        <f aca="false">IF(G28="READY",INDEX(Materials!$C$8:$C$19,MATCH(B28,Materials!$A$8:$A$19,0)),"—")</f>
        <v>—</v>
      </c>
      <c r="E28" s="15" t="str">
        <f aca="false">IF(G28="READY",INDEX(Materials!$F$8:$F$19,MATCH(B28,Materials!$A$8:$A$19,0)),"—")</f>
        <v>—</v>
      </c>
      <c r="F28" s="8" t="str">
        <f aca="false">IF(G28="READY",C28*E28,"—")</f>
        <v>—</v>
      </c>
      <c r="G28" s="6" t="str">
        <f aca="false">IF(COUNTA(A28:C28)=0,"UNUSED",IF(AND(A28&lt;&gt;"",B28&lt;&gt;"",COUNTIF(Products!$A$8:$A$19,A28)=1,COUNTIF(Materials!$A$8:$A$19,B28)=1,ISNUMBER(C28),C28&gt;0,COUNTIFS($A$8:$A$43,A28,$B$8:$B$43,B28)=1,IFERROR(INDEX(Materials!$G$8:$G$19,MATCH(B28,Materials!$A$8:$A$19,0)),"CHECK")="READY"),"READY","CHECK"))</f>
        <v>UNUSED</v>
      </c>
    </row>
    <row r="29" customFormat="false" ht="15" hidden="false" customHeight="false" outlineLevel="0" collapsed="false">
      <c r="A29" s="5"/>
      <c r="B29" s="5"/>
      <c r="C29" s="13"/>
      <c r="D29" s="6" t="str">
        <f aca="false">IF(G29="READY",INDEX(Materials!$C$8:$C$19,MATCH(B29,Materials!$A$8:$A$19,0)),"—")</f>
        <v>—</v>
      </c>
      <c r="E29" s="15" t="str">
        <f aca="false">IF(G29="READY",INDEX(Materials!$F$8:$F$19,MATCH(B29,Materials!$A$8:$A$19,0)),"—")</f>
        <v>—</v>
      </c>
      <c r="F29" s="8" t="str">
        <f aca="false">IF(G29="READY",C29*E29,"—")</f>
        <v>—</v>
      </c>
      <c r="G29" s="6" t="str">
        <f aca="false">IF(COUNTA(A29:C29)=0,"UNUSED",IF(AND(A29&lt;&gt;"",B29&lt;&gt;"",COUNTIF(Products!$A$8:$A$19,A29)=1,COUNTIF(Materials!$A$8:$A$19,B29)=1,ISNUMBER(C29),C29&gt;0,COUNTIFS($A$8:$A$43,A29,$B$8:$B$43,B29)=1,IFERROR(INDEX(Materials!$G$8:$G$19,MATCH(B29,Materials!$A$8:$A$19,0)),"CHECK")="READY"),"READY","CHECK"))</f>
        <v>UNUSED</v>
      </c>
    </row>
    <row r="30" customFormat="false" ht="15" hidden="false" customHeight="false" outlineLevel="0" collapsed="false">
      <c r="A30" s="5"/>
      <c r="B30" s="5"/>
      <c r="C30" s="13"/>
      <c r="D30" s="6" t="str">
        <f aca="false">IF(G30="READY",INDEX(Materials!$C$8:$C$19,MATCH(B30,Materials!$A$8:$A$19,0)),"—")</f>
        <v>—</v>
      </c>
      <c r="E30" s="15" t="str">
        <f aca="false">IF(G30="READY",INDEX(Materials!$F$8:$F$19,MATCH(B30,Materials!$A$8:$A$19,0)),"—")</f>
        <v>—</v>
      </c>
      <c r="F30" s="8" t="str">
        <f aca="false">IF(G30="READY",C30*E30,"—")</f>
        <v>—</v>
      </c>
      <c r="G30" s="6" t="str">
        <f aca="false">IF(COUNTA(A30:C30)=0,"UNUSED",IF(AND(A30&lt;&gt;"",B30&lt;&gt;"",COUNTIF(Products!$A$8:$A$19,A30)=1,COUNTIF(Materials!$A$8:$A$19,B30)=1,ISNUMBER(C30),C30&gt;0,COUNTIFS($A$8:$A$43,A30,$B$8:$B$43,B30)=1,IFERROR(INDEX(Materials!$G$8:$G$19,MATCH(B30,Materials!$A$8:$A$19,0)),"CHECK")="READY"),"READY","CHECK"))</f>
        <v>UNUSED</v>
      </c>
    </row>
    <row r="31" customFormat="false" ht="15" hidden="false" customHeight="false" outlineLevel="0" collapsed="false">
      <c r="A31" s="5"/>
      <c r="B31" s="5"/>
      <c r="C31" s="13"/>
      <c r="D31" s="6" t="str">
        <f aca="false">IF(G31="READY",INDEX(Materials!$C$8:$C$19,MATCH(B31,Materials!$A$8:$A$19,0)),"—")</f>
        <v>—</v>
      </c>
      <c r="E31" s="15" t="str">
        <f aca="false">IF(G31="READY",INDEX(Materials!$F$8:$F$19,MATCH(B31,Materials!$A$8:$A$19,0)),"—")</f>
        <v>—</v>
      </c>
      <c r="F31" s="8" t="str">
        <f aca="false">IF(G31="READY",C31*E31,"—")</f>
        <v>—</v>
      </c>
      <c r="G31" s="6" t="str">
        <f aca="false">IF(COUNTA(A31:C31)=0,"UNUSED",IF(AND(A31&lt;&gt;"",B31&lt;&gt;"",COUNTIF(Products!$A$8:$A$19,A31)=1,COUNTIF(Materials!$A$8:$A$19,B31)=1,ISNUMBER(C31),C31&gt;0,COUNTIFS($A$8:$A$43,A31,$B$8:$B$43,B31)=1,IFERROR(INDEX(Materials!$G$8:$G$19,MATCH(B31,Materials!$A$8:$A$19,0)),"CHECK")="READY"),"READY","CHECK"))</f>
        <v>UNUSED</v>
      </c>
    </row>
    <row r="32" customFormat="false" ht="15" hidden="false" customHeight="false" outlineLevel="0" collapsed="false">
      <c r="A32" s="5"/>
      <c r="B32" s="5"/>
      <c r="C32" s="13"/>
      <c r="D32" s="6" t="str">
        <f aca="false">IF(G32="READY",INDEX(Materials!$C$8:$C$19,MATCH(B32,Materials!$A$8:$A$19,0)),"—")</f>
        <v>—</v>
      </c>
      <c r="E32" s="15" t="str">
        <f aca="false">IF(G32="READY",INDEX(Materials!$F$8:$F$19,MATCH(B32,Materials!$A$8:$A$19,0)),"—")</f>
        <v>—</v>
      </c>
      <c r="F32" s="8" t="str">
        <f aca="false">IF(G32="READY",C32*E32,"—")</f>
        <v>—</v>
      </c>
      <c r="G32" s="6" t="str">
        <f aca="false">IF(COUNTA(A32:C32)=0,"UNUSED",IF(AND(A32&lt;&gt;"",B32&lt;&gt;"",COUNTIF(Products!$A$8:$A$19,A32)=1,COUNTIF(Materials!$A$8:$A$19,B32)=1,ISNUMBER(C32),C32&gt;0,COUNTIFS($A$8:$A$43,A32,$B$8:$B$43,B32)=1,IFERROR(INDEX(Materials!$G$8:$G$19,MATCH(B32,Materials!$A$8:$A$19,0)),"CHECK")="READY"),"READY","CHECK"))</f>
        <v>UNUSED</v>
      </c>
    </row>
    <row r="33" customFormat="false" ht="15" hidden="false" customHeight="false" outlineLevel="0" collapsed="false">
      <c r="A33" s="5"/>
      <c r="B33" s="5"/>
      <c r="C33" s="13"/>
      <c r="D33" s="6" t="str">
        <f aca="false">IF(G33="READY",INDEX(Materials!$C$8:$C$19,MATCH(B33,Materials!$A$8:$A$19,0)),"—")</f>
        <v>—</v>
      </c>
      <c r="E33" s="15" t="str">
        <f aca="false">IF(G33="READY",INDEX(Materials!$F$8:$F$19,MATCH(B33,Materials!$A$8:$A$19,0)),"—")</f>
        <v>—</v>
      </c>
      <c r="F33" s="8" t="str">
        <f aca="false">IF(G33="READY",C33*E33,"—")</f>
        <v>—</v>
      </c>
      <c r="G33" s="6" t="str">
        <f aca="false">IF(COUNTA(A33:C33)=0,"UNUSED",IF(AND(A33&lt;&gt;"",B33&lt;&gt;"",COUNTIF(Products!$A$8:$A$19,A33)=1,COUNTIF(Materials!$A$8:$A$19,B33)=1,ISNUMBER(C33),C33&gt;0,COUNTIFS($A$8:$A$43,A33,$B$8:$B$43,B33)=1,IFERROR(INDEX(Materials!$G$8:$G$19,MATCH(B33,Materials!$A$8:$A$19,0)),"CHECK")="READY"),"READY","CHECK"))</f>
        <v>UNUSED</v>
      </c>
    </row>
    <row r="34" customFormat="false" ht="15" hidden="false" customHeight="false" outlineLevel="0" collapsed="false">
      <c r="A34" s="5"/>
      <c r="B34" s="5"/>
      <c r="C34" s="13"/>
      <c r="D34" s="6" t="str">
        <f aca="false">IF(G34="READY",INDEX(Materials!$C$8:$C$19,MATCH(B34,Materials!$A$8:$A$19,0)),"—")</f>
        <v>—</v>
      </c>
      <c r="E34" s="15" t="str">
        <f aca="false">IF(G34="READY",INDEX(Materials!$F$8:$F$19,MATCH(B34,Materials!$A$8:$A$19,0)),"—")</f>
        <v>—</v>
      </c>
      <c r="F34" s="8" t="str">
        <f aca="false">IF(G34="READY",C34*E34,"—")</f>
        <v>—</v>
      </c>
      <c r="G34" s="6" t="str">
        <f aca="false">IF(COUNTA(A34:C34)=0,"UNUSED",IF(AND(A34&lt;&gt;"",B34&lt;&gt;"",COUNTIF(Products!$A$8:$A$19,A34)=1,COUNTIF(Materials!$A$8:$A$19,B34)=1,ISNUMBER(C34),C34&gt;0,COUNTIFS($A$8:$A$43,A34,$B$8:$B$43,B34)=1,IFERROR(INDEX(Materials!$G$8:$G$19,MATCH(B34,Materials!$A$8:$A$19,0)),"CHECK")="READY"),"READY","CHECK"))</f>
        <v>UNUSED</v>
      </c>
    </row>
    <row r="35" customFormat="false" ht="15" hidden="false" customHeight="false" outlineLevel="0" collapsed="false">
      <c r="A35" s="5"/>
      <c r="B35" s="5"/>
      <c r="C35" s="13"/>
      <c r="D35" s="6" t="str">
        <f aca="false">IF(G35="READY",INDEX(Materials!$C$8:$C$19,MATCH(B35,Materials!$A$8:$A$19,0)),"—")</f>
        <v>—</v>
      </c>
      <c r="E35" s="15" t="str">
        <f aca="false">IF(G35="READY",INDEX(Materials!$F$8:$F$19,MATCH(B35,Materials!$A$8:$A$19,0)),"—")</f>
        <v>—</v>
      </c>
      <c r="F35" s="8" t="str">
        <f aca="false">IF(G35="READY",C35*E35,"—")</f>
        <v>—</v>
      </c>
      <c r="G35" s="6" t="str">
        <f aca="false">IF(COUNTA(A35:C35)=0,"UNUSED",IF(AND(A35&lt;&gt;"",B35&lt;&gt;"",COUNTIF(Products!$A$8:$A$19,A35)=1,COUNTIF(Materials!$A$8:$A$19,B35)=1,ISNUMBER(C35),C35&gt;0,COUNTIFS($A$8:$A$43,A35,$B$8:$B$43,B35)=1,IFERROR(INDEX(Materials!$G$8:$G$19,MATCH(B35,Materials!$A$8:$A$19,0)),"CHECK")="READY"),"READY","CHECK"))</f>
        <v>UNUSED</v>
      </c>
    </row>
    <row r="36" customFormat="false" ht="15" hidden="false" customHeight="false" outlineLevel="0" collapsed="false">
      <c r="A36" s="5"/>
      <c r="B36" s="5"/>
      <c r="C36" s="13"/>
      <c r="D36" s="6" t="str">
        <f aca="false">IF(G36="READY",INDEX(Materials!$C$8:$C$19,MATCH(B36,Materials!$A$8:$A$19,0)),"—")</f>
        <v>—</v>
      </c>
      <c r="E36" s="15" t="str">
        <f aca="false">IF(G36="READY",INDEX(Materials!$F$8:$F$19,MATCH(B36,Materials!$A$8:$A$19,0)),"—")</f>
        <v>—</v>
      </c>
      <c r="F36" s="8" t="str">
        <f aca="false">IF(G36="READY",C36*E36,"—")</f>
        <v>—</v>
      </c>
      <c r="G36" s="6" t="str">
        <f aca="false">IF(COUNTA(A36:C36)=0,"UNUSED",IF(AND(A36&lt;&gt;"",B36&lt;&gt;"",COUNTIF(Products!$A$8:$A$19,A36)=1,COUNTIF(Materials!$A$8:$A$19,B36)=1,ISNUMBER(C36),C36&gt;0,COUNTIFS($A$8:$A$43,A36,$B$8:$B$43,B36)=1,IFERROR(INDEX(Materials!$G$8:$G$19,MATCH(B36,Materials!$A$8:$A$19,0)),"CHECK")="READY"),"READY","CHECK"))</f>
        <v>UNUSED</v>
      </c>
    </row>
    <row r="37" customFormat="false" ht="15" hidden="false" customHeight="false" outlineLevel="0" collapsed="false">
      <c r="A37" s="5"/>
      <c r="B37" s="5"/>
      <c r="C37" s="13"/>
      <c r="D37" s="6" t="str">
        <f aca="false">IF(G37="READY",INDEX(Materials!$C$8:$C$19,MATCH(B37,Materials!$A$8:$A$19,0)),"—")</f>
        <v>—</v>
      </c>
      <c r="E37" s="15" t="str">
        <f aca="false">IF(G37="READY",INDEX(Materials!$F$8:$F$19,MATCH(B37,Materials!$A$8:$A$19,0)),"—")</f>
        <v>—</v>
      </c>
      <c r="F37" s="8" t="str">
        <f aca="false">IF(G37="READY",C37*E37,"—")</f>
        <v>—</v>
      </c>
      <c r="G37" s="6" t="str">
        <f aca="false">IF(COUNTA(A37:C37)=0,"UNUSED",IF(AND(A37&lt;&gt;"",B37&lt;&gt;"",COUNTIF(Products!$A$8:$A$19,A37)=1,COUNTIF(Materials!$A$8:$A$19,B37)=1,ISNUMBER(C37),C37&gt;0,COUNTIFS($A$8:$A$43,A37,$B$8:$B$43,B37)=1,IFERROR(INDEX(Materials!$G$8:$G$19,MATCH(B37,Materials!$A$8:$A$19,0)),"CHECK")="READY"),"READY","CHECK"))</f>
        <v>UNUSED</v>
      </c>
    </row>
    <row r="38" customFormat="false" ht="15" hidden="false" customHeight="false" outlineLevel="0" collapsed="false">
      <c r="A38" s="5"/>
      <c r="B38" s="5"/>
      <c r="C38" s="13"/>
      <c r="D38" s="6" t="str">
        <f aca="false">IF(G38="READY",INDEX(Materials!$C$8:$C$19,MATCH(B38,Materials!$A$8:$A$19,0)),"—")</f>
        <v>—</v>
      </c>
      <c r="E38" s="15" t="str">
        <f aca="false">IF(G38="READY",INDEX(Materials!$F$8:$F$19,MATCH(B38,Materials!$A$8:$A$19,0)),"—")</f>
        <v>—</v>
      </c>
      <c r="F38" s="8" t="str">
        <f aca="false">IF(G38="READY",C38*E38,"—")</f>
        <v>—</v>
      </c>
      <c r="G38" s="6" t="str">
        <f aca="false">IF(COUNTA(A38:C38)=0,"UNUSED",IF(AND(A38&lt;&gt;"",B38&lt;&gt;"",COUNTIF(Products!$A$8:$A$19,A38)=1,COUNTIF(Materials!$A$8:$A$19,B38)=1,ISNUMBER(C38),C38&gt;0,COUNTIFS($A$8:$A$43,A38,$B$8:$B$43,B38)=1,IFERROR(INDEX(Materials!$G$8:$G$19,MATCH(B38,Materials!$A$8:$A$19,0)),"CHECK")="READY"),"READY","CHECK"))</f>
        <v>UNUSED</v>
      </c>
    </row>
    <row r="39" customFormat="false" ht="15" hidden="false" customHeight="false" outlineLevel="0" collapsed="false">
      <c r="A39" s="5"/>
      <c r="B39" s="5"/>
      <c r="C39" s="13"/>
      <c r="D39" s="6" t="str">
        <f aca="false">IF(G39="READY",INDEX(Materials!$C$8:$C$19,MATCH(B39,Materials!$A$8:$A$19,0)),"—")</f>
        <v>—</v>
      </c>
      <c r="E39" s="15" t="str">
        <f aca="false">IF(G39="READY",INDEX(Materials!$F$8:$F$19,MATCH(B39,Materials!$A$8:$A$19,0)),"—")</f>
        <v>—</v>
      </c>
      <c r="F39" s="8" t="str">
        <f aca="false">IF(G39="READY",C39*E39,"—")</f>
        <v>—</v>
      </c>
      <c r="G39" s="6" t="str">
        <f aca="false">IF(COUNTA(A39:C39)=0,"UNUSED",IF(AND(A39&lt;&gt;"",B39&lt;&gt;"",COUNTIF(Products!$A$8:$A$19,A39)=1,COUNTIF(Materials!$A$8:$A$19,B39)=1,ISNUMBER(C39),C39&gt;0,COUNTIFS($A$8:$A$43,A39,$B$8:$B$43,B39)=1,IFERROR(INDEX(Materials!$G$8:$G$19,MATCH(B39,Materials!$A$8:$A$19,0)),"CHECK")="READY"),"READY","CHECK"))</f>
        <v>UNUSED</v>
      </c>
    </row>
    <row r="40" customFormat="false" ht="15" hidden="false" customHeight="false" outlineLevel="0" collapsed="false">
      <c r="A40" s="5"/>
      <c r="B40" s="5"/>
      <c r="C40" s="13"/>
      <c r="D40" s="6" t="str">
        <f aca="false">IF(G40="READY",INDEX(Materials!$C$8:$C$19,MATCH(B40,Materials!$A$8:$A$19,0)),"—")</f>
        <v>—</v>
      </c>
      <c r="E40" s="15" t="str">
        <f aca="false">IF(G40="READY",INDEX(Materials!$F$8:$F$19,MATCH(B40,Materials!$A$8:$A$19,0)),"—")</f>
        <v>—</v>
      </c>
      <c r="F40" s="8" t="str">
        <f aca="false">IF(G40="READY",C40*E40,"—")</f>
        <v>—</v>
      </c>
      <c r="G40" s="6" t="str">
        <f aca="false">IF(COUNTA(A40:C40)=0,"UNUSED",IF(AND(A40&lt;&gt;"",B40&lt;&gt;"",COUNTIF(Products!$A$8:$A$19,A40)=1,COUNTIF(Materials!$A$8:$A$19,B40)=1,ISNUMBER(C40),C40&gt;0,COUNTIFS($A$8:$A$43,A40,$B$8:$B$43,B40)=1,IFERROR(INDEX(Materials!$G$8:$G$19,MATCH(B40,Materials!$A$8:$A$19,0)),"CHECK")="READY"),"READY","CHECK"))</f>
        <v>UNUSED</v>
      </c>
    </row>
    <row r="41" customFormat="false" ht="15" hidden="false" customHeight="false" outlineLevel="0" collapsed="false">
      <c r="A41" s="5"/>
      <c r="B41" s="5"/>
      <c r="C41" s="13"/>
      <c r="D41" s="6" t="str">
        <f aca="false">IF(G41="READY",INDEX(Materials!$C$8:$C$19,MATCH(B41,Materials!$A$8:$A$19,0)),"—")</f>
        <v>—</v>
      </c>
      <c r="E41" s="15" t="str">
        <f aca="false">IF(G41="READY",INDEX(Materials!$F$8:$F$19,MATCH(B41,Materials!$A$8:$A$19,0)),"—")</f>
        <v>—</v>
      </c>
      <c r="F41" s="8" t="str">
        <f aca="false">IF(G41="READY",C41*E41,"—")</f>
        <v>—</v>
      </c>
      <c r="G41" s="6" t="str">
        <f aca="false">IF(COUNTA(A41:C41)=0,"UNUSED",IF(AND(A41&lt;&gt;"",B41&lt;&gt;"",COUNTIF(Products!$A$8:$A$19,A41)=1,COUNTIF(Materials!$A$8:$A$19,B41)=1,ISNUMBER(C41),C41&gt;0,COUNTIFS($A$8:$A$43,A41,$B$8:$B$43,B41)=1,IFERROR(INDEX(Materials!$G$8:$G$19,MATCH(B41,Materials!$A$8:$A$19,0)),"CHECK")="READY"),"READY","CHECK"))</f>
        <v>UNUSED</v>
      </c>
    </row>
    <row r="42" customFormat="false" ht="15" hidden="false" customHeight="false" outlineLevel="0" collapsed="false">
      <c r="A42" s="5"/>
      <c r="B42" s="5"/>
      <c r="C42" s="13"/>
      <c r="D42" s="6" t="str">
        <f aca="false">IF(G42="READY",INDEX(Materials!$C$8:$C$19,MATCH(B42,Materials!$A$8:$A$19,0)),"—")</f>
        <v>—</v>
      </c>
      <c r="E42" s="15" t="str">
        <f aca="false">IF(G42="READY",INDEX(Materials!$F$8:$F$19,MATCH(B42,Materials!$A$8:$A$19,0)),"—")</f>
        <v>—</v>
      </c>
      <c r="F42" s="8" t="str">
        <f aca="false">IF(G42="READY",C42*E42,"—")</f>
        <v>—</v>
      </c>
      <c r="G42" s="6" t="str">
        <f aca="false">IF(COUNTA(A42:C42)=0,"UNUSED",IF(AND(A42&lt;&gt;"",B42&lt;&gt;"",COUNTIF(Products!$A$8:$A$19,A42)=1,COUNTIF(Materials!$A$8:$A$19,B42)=1,ISNUMBER(C42),C42&gt;0,COUNTIFS($A$8:$A$43,A42,$B$8:$B$43,B42)=1,IFERROR(INDEX(Materials!$G$8:$G$19,MATCH(B42,Materials!$A$8:$A$19,0)),"CHECK")="READY"),"READY","CHECK"))</f>
        <v>UNUSED</v>
      </c>
    </row>
    <row r="43" customFormat="false" ht="15" hidden="false" customHeight="false" outlineLevel="0" collapsed="false">
      <c r="A43" s="5"/>
      <c r="B43" s="5"/>
      <c r="C43" s="13"/>
      <c r="D43" s="6" t="str">
        <f aca="false">IF(G43="READY",INDEX(Materials!$C$8:$C$19,MATCH(B43,Materials!$A$8:$A$19,0)),"—")</f>
        <v>—</v>
      </c>
      <c r="E43" s="15" t="str">
        <f aca="false">IF(G43="READY",INDEX(Materials!$F$8:$F$19,MATCH(B43,Materials!$A$8:$A$19,0)),"—")</f>
        <v>—</v>
      </c>
      <c r="F43" s="8" t="str">
        <f aca="false">IF(G43="READY",C43*E43,"—")</f>
        <v>—</v>
      </c>
      <c r="G43" s="6" t="str">
        <f aca="false">IF(COUNTA(A43:C43)=0,"UNUSED",IF(AND(A43&lt;&gt;"",B43&lt;&gt;"",COUNTIF(Products!$A$8:$A$19,A43)=1,COUNTIF(Materials!$A$8:$A$19,B43)=1,ISNUMBER(C43),C43&gt;0,COUNTIFS($A$8:$A$43,A43,$B$8:$B$43,B43)=1,IFERROR(INDEX(Materials!$G$8:$G$19,MATCH(B43,Materials!$A$8:$A$19,0)),"CHECK")="READY"),"READY","CHECK"))</f>
        <v>UNUSED</v>
      </c>
    </row>
  </sheetData>
  <conditionalFormatting sqref="G8:G43">
    <cfRule type="cellIs" priority="2" operator="equal" aboveAverage="0" equalAverage="0" bottom="0" percent="0" rank="0" text="" dxfId="0">
      <formula>"READY"</formula>
    </cfRule>
    <cfRule type="cellIs" priority="3" operator="equal" aboveAverage="0" equalAverage="0" bottom="0" percent="0" rank="0" text="" dxfId="0">
      <formula>"PASS"</formula>
    </cfRule>
    <cfRule type="cellIs" priority="4" operator="equal" aboveAverage="0" equalAverage="0" bottom="0" percent="0" rank="0" text="" dxfId="1">
      <formula>"CHECK"</formula>
    </cfRule>
    <cfRule type="cellIs" priority="5" operator="equal" aboveAverage="0" equalAverage="0" bottom="0" percent="0" rank="0" text="" dxfId="2">
      <formula>"UNUSED"</formula>
    </cfRule>
  </conditionalFormatting>
  <dataValidations count="3">
    <dataValidation allowBlank="true" errorStyle="stop" operator="between" showDropDown="false" showErrorMessage="false" showInputMessage="false" sqref="A8:A43" type="list">
      <formula1>ProductIDs</formula1>
      <formula2>0</formula2>
    </dataValidation>
    <dataValidation allowBlank="true" errorStyle="stop" operator="between" showDropDown="false" showErrorMessage="false" showInputMessage="false" sqref="B8:B43" type="list">
      <formula1>MaterialIDs</formula1>
      <formula2>0</formula2>
    </dataValidation>
    <dataValidation allowBlank="true" errorStyle="stop" operator="greaterThan" showDropDown="false" showErrorMessage="false" showInputMessage="false" sqref="C8:C43" type="decimal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  <tableParts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7" topLeftCell="C8" activePane="bottomRight" state="frozen"/>
      <selection pane="topLeft" activeCell="A1" activeCellId="0" sqref="A1"/>
      <selection pane="topRight" activeCell="C1" activeCellId="0" sqref="C1"/>
      <selection pane="bottomLeft" activeCell="A8" activeCellId="0" sqref="A8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7"/>
    <col collapsed="false" customWidth="true" hidden="false" outlineLevel="0" max="4" min="2" style="0" width="18"/>
    <col collapsed="false" customWidth="true" hidden="false" outlineLevel="0" max="5" min="5" style="0" width="16"/>
    <col collapsed="false" customWidth="true" hidden="false" outlineLevel="0" max="6" min="6" style="0" width="68"/>
  </cols>
  <sheetData>
    <row r="1" customFormat="false" ht="31.5" hidden="false" customHeight="true" outlineLevel="0" collapsed="false">
      <c r="A1" s="1" t="s">
        <v>83</v>
      </c>
      <c r="B1" s="2"/>
      <c r="C1" s="2"/>
      <c r="D1" s="2"/>
      <c r="E1" s="2"/>
      <c r="F1" s="2"/>
    </row>
    <row r="2" customFormat="false" ht="24" hidden="false" customHeight="true" outlineLevel="0" collapsed="false">
      <c r="A2" s="3" t="s">
        <v>84</v>
      </c>
      <c r="B2" s="2"/>
      <c r="C2" s="2"/>
      <c r="D2" s="2"/>
      <c r="E2" s="2"/>
      <c r="F2" s="2"/>
    </row>
    <row r="3" customFormat="false" ht="24" hidden="false" customHeight="true" outlineLevel="0" collapsed="false">
      <c r="A3" s="3" t="s">
        <v>2</v>
      </c>
      <c r="B3" s="2"/>
      <c r="C3" s="2"/>
      <c r="D3" s="2"/>
      <c r="E3" s="2"/>
      <c r="F3" s="2"/>
    </row>
    <row r="4" customFormat="false" ht="27" hidden="false" customHeight="true" outlineLevel="0" collapsed="false">
      <c r="A4" s="2"/>
      <c r="B4" s="18" t="str">
        <f aca="false">IF(COUNTIF(E8:E12,"CHECK")=0,"PASS","CHECK")</f>
        <v>PASS</v>
      </c>
      <c r="C4" s="2"/>
      <c r="D4" s="2"/>
      <c r="E4" s="2"/>
      <c r="F4" s="2"/>
    </row>
    <row r="5" customFormat="false" ht="15" hidden="false" customHeight="false" outlineLevel="0" collapsed="false">
      <c r="A5" s="2"/>
      <c r="B5" s="2"/>
      <c r="C5" s="2"/>
      <c r="D5" s="2"/>
      <c r="E5" s="2"/>
      <c r="F5" s="2"/>
    </row>
    <row r="6" customFormat="false" ht="15" hidden="false" customHeight="false" outlineLevel="0" collapsed="false">
      <c r="A6" s="2"/>
      <c r="B6" s="2"/>
      <c r="C6" s="2"/>
      <c r="D6" s="2"/>
      <c r="E6" s="2"/>
      <c r="F6" s="2"/>
    </row>
    <row r="7" customFormat="false" ht="42" hidden="false" customHeight="true" outlineLevel="0" collapsed="false">
      <c r="A7" s="7" t="s">
        <v>85</v>
      </c>
      <c r="B7" s="7" t="s">
        <v>86</v>
      </c>
      <c r="C7" s="7" t="s">
        <v>87</v>
      </c>
      <c r="D7" s="7" t="s">
        <v>88</v>
      </c>
      <c r="E7" s="7" t="s">
        <v>89</v>
      </c>
      <c r="F7" s="7" t="s">
        <v>90</v>
      </c>
    </row>
    <row r="8" customFormat="false" ht="36" hidden="false" customHeight="true" outlineLevel="0" collapsed="false">
      <c r="A8" s="2" t="s">
        <v>91</v>
      </c>
      <c r="B8" s="19" t="n">
        <f aca="false">COUNTIF(Materials!$G$8:$G$19,"CHECK")</f>
        <v>0</v>
      </c>
      <c r="C8" s="19" t="n">
        <v>0</v>
      </c>
      <c r="D8" s="19" t="n">
        <f aca="false">IF(ISNUMBER(B8),B8-C8,"—")</f>
        <v>0</v>
      </c>
      <c r="E8" s="6" t="str">
        <f aca="false">IF(ISNUMBER(D8),IF(ABS(D8)&lt;=0.00000001,"PASS","CHECK"),"CHECK")</f>
        <v>PASS</v>
      </c>
      <c r="F8" s="9" t="s">
        <v>92</v>
      </c>
    </row>
    <row r="9" customFormat="false" ht="36" hidden="false" customHeight="true" outlineLevel="0" collapsed="false">
      <c r="A9" s="2" t="s">
        <v>93</v>
      </c>
      <c r="B9" s="19" t="n">
        <f aca="false">COUNTIF(Recipes!$G$8:$G$43,"CHECK")</f>
        <v>0</v>
      </c>
      <c r="C9" s="19" t="n">
        <v>0</v>
      </c>
      <c r="D9" s="19" t="n">
        <f aca="false">IF(ISNUMBER(B9),B9-C9,"—")</f>
        <v>0</v>
      </c>
      <c r="E9" s="6" t="str">
        <f aca="false">IF(ISNUMBER(D9),IF(ABS(D9)&lt;=0.00000001,"PASS","CHECK"),"CHECK")</f>
        <v>PASS</v>
      </c>
      <c r="F9" s="9" t="s">
        <v>94</v>
      </c>
    </row>
    <row r="10" customFormat="false" ht="36" hidden="false" customHeight="true" outlineLevel="0" collapsed="false">
      <c r="A10" s="2" t="s">
        <v>95</v>
      </c>
      <c r="B10" s="19" t="n">
        <f aca="false">COUNTIF(Products!$N$8:$N$19,"CHECK")</f>
        <v>0</v>
      </c>
      <c r="C10" s="19" t="n">
        <v>0</v>
      </c>
      <c r="D10" s="19" t="n">
        <f aca="false">IF(ISNUMBER(B10),B10-C10,"—")</f>
        <v>0</v>
      </c>
      <c r="E10" s="6" t="str">
        <f aca="false">IF(ISNUMBER(D10),IF(ABS(D10)&lt;=0.00000001,"PASS","CHECK"),"CHECK")</f>
        <v>PASS</v>
      </c>
      <c r="F10" s="9" t="s">
        <v>96</v>
      </c>
    </row>
    <row r="11" customFormat="false" ht="36" hidden="false" customHeight="true" outlineLevel="0" collapsed="false">
      <c r="A11" s="2" t="s">
        <v>97</v>
      </c>
      <c r="B11" s="19" t="n">
        <f aca="false">IF(Summary!B8="READY",0,1)</f>
        <v>0</v>
      </c>
      <c r="C11" s="19" t="n">
        <v>0</v>
      </c>
      <c r="D11" s="19" t="n">
        <f aca="false">IF(ISNUMBER(B11),B11-C11,"—")</f>
        <v>0</v>
      </c>
      <c r="E11" s="6" t="str">
        <f aca="false">IF(ISNUMBER(D11),IF(ABS(D11)&lt;=0.00000001,"PASS","CHECK"),"CHECK")</f>
        <v>PASS</v>
      </c>
      <c r="F11" s="9" t="s">
        <v>98</v>
      </c>
    </row>
    <row r="12" customFormat="false" ht="36" hidden="false" customHeight="true" outlineLevel="0" collapsed="false">
      <c r="A12" s="2" t="s">
        <v>99</v>
      </c>
      <c r="B12" s="20" t="n">
        <f aca="false">IF(Summary!B8="READY",SUM(Summary!B12:B15)-Summary!B17,"—")</f>
        <v>0</v>
      </c>
      <c r="C12" s="20" t="n">
        <v>0</v>
      </c>
      <c r="D12" s="20" t="n">
        <f aca="false">IF(ISNUMBER(B12),B12-C12,"—")</f>
        <v>0</v>
      </c>
      <c r="E12" s="6" t="str">
        <f aca="false">IF(ISNUMBER(D12),IF(ABS(D12)&lt;=0.00000001,"PASS","CHECK"),"CHECK")</f>
        <v>PASS</v>
      </c>
      <c r="F12" s="9" t="s">
        <v>100</v>
      </c>
    </row>
    <row r="13" customFormat="false" ht="15" hidden="false" customHeight="false" outlineLevel="0" collapsed="false">
      <c r="A13" s="2"/>
      <c r="B13" s="2"/>
      <c r="C13" s="2"/>
      <c r="D13" s="2"/>
      <c r="E13" s="2"/>
      <c r="F13" s="2"/>
    </row>
    <row r="14" customFormat="false" ht="15" hidden="false" customHeight="false" outlineLevel="0" collapsed="false">
      <c r="A14" s="2"/>
      <c r="B14" s="2"/>
      <c r="C14" s="2"/>
      <c r="D14" s="2"/>
      <c r="E14" s="2"/>
      <c r="F14" s="2"/>
    </row>
  </sheetData>
  <conditionalFormatting sqref="E8:E12">
    <cfRule type="cellIs" priority="2" operator="equal" aboveAverage="0" equalAverage="0" bottom="0" percent="0" rank="0" text="" dxfId="0">
      <formula>"READY"</formula>
    </cfRule>
    <cfRule type="cellIs" priority="3" operator="equal" aboveAverage="0" equalAverage="0" bottom="0" percent="0" rank="0" text="" dxfId="0">
      <formula>"PASS"</formula>
    </cfRule>
    <cfRule type="cellIs" priority="4" operator="equal" aboveAverage="0" equalAverage="0" bottom="0" percent="0" rank="0" text="" dxfId="1">
      <formula>"CHECK"</formula>
    </cfRule>
    <cfRule type="cellIs" priority="5" operator="equal" aboveAverage="0" equalAverage="0" bottom="0" percent="0" rank="0" text="" dxfId="2">
      <formula>"UNUSED"</formula>
    </cfRule>
  </conditionalFormatting>
  <conditionalFormatting sqref="B4">
    <cfRule type="cellIs" priority="6" operator="equal" aboveAverage="0" equalAverage="0" bottom="0" percent="0" rank="0" text="" dxfId="0">
      <formula>"READY"</formula>
    </cfRule>
    <cfRule type="cellIs" priority="7" operator="equal" aboveAverage="0" equalAverage="0" bottom="0" percent="0" rank="0" text="" dxfId="0">
      <formula>"PASS"</formula>
    </cfRule>
    <cfRule type="cellIs" priority="8" operator="equal" aboveAverage="0" equalAverage="0" bottom="0" percent="0" rank="0" text="" dxfId="1">
      <formula>"CHECK"</formula>
    </cfRule>
    <cfRule type="cellIs" priority="9" operator="equal" aboveAverage="0" equalAverage="0" bottom="0" percent="0" rank="0" text="" dxfId="2">
      <formula>"UNUSED"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7" topLeftCell="C8" activePane="bottomRight" state="frozen"/>
      <selection pane="topLeft" activeCell="A1" activeCellId="0" sqref="A1"/>
      <selection pane="topRight" activeCell="C1" activeCellId="0" sqref="C1"/>
      <selection pane="bottomLeft" activeCell="A8" activeCellId="0" sqref="A8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80"/>
    <col collapsed="false" customWidth="true" hidden="false" outlineLevel="0" max="3" min="3" style="0" width="62"/>
    <col collapsed="false" customWidth="true" hidden="false" outlineLevel="0" max="5" min="5" style="0" width="16"/>
  </cols>
  <sheetData>
    <row r="1" customFormat="false" ht="31.5" hidden="false" customHeight="true" outlineLevel="0" collapsed="false">
      <c r="A1" s="1" t="s">
        <v>101</v>
      </c>
      <c r="B1" s="2"/>
      <c r="C1" s="2"/>
      <c r="D1" s="2"/>
      <c r="E1" s="2"/>
    </row>
    <row r="2" customFormat="false" ht="24" hidden="false" customHeight="true" outlineLevel="0" collapsed="false">
      <c r="A2" s="3" t="s">
        <v>102</v>
      </c>
      <c r="B2" s="2"/>
      <c r="C2" s="2"/>
      <c r="D2" s="2"/>
      <c r="E2" s="2"/>
    </row>
    <row r="3" customFormat="false" ht="24" hidden="false" customHeight="true" outlineLevel="0" collapsed="false">
      <c r="A3" s="3" t="s">
        <v>2</v>
      </c>
      <c r="B3" s="2"/>
      <c r="C3" s="2"/>
      <c r="D3" s="2"/>
      <c r="E3" s="2"/>
    </row>
    <row r="4" customFormat="false" ht="27" hidden="false" customHeight="true" outlineLevel="0" collapsed="false">
      <c r="A4" s="2"/>
      <c r="B4" s="2"/>
      <c r="C4" s="2"/>
      <c r="D4" s="2"/>
      <c r="E4" s="2"/>
    </row>
    <row r="5" customFormat="false" ht="15" hidden="false" customHeight="false" outlineLevel="0" collapsed="false">
      <c r="A5" s="2"/>
      <c r="B5" s="2"/>
      <c r="C5" s="2"/>
      <c r="D5" s="2"/>
      <c r="E5" s="2"/>
    </row>
    <row r="6" customFormat="false" ht="15" hidden="false" customHeight="false" outlineLevel="0" collapsed="false">
      <c r="A6" s="2"/>
      <c r="B6" s="2"/>
      <c r="C6" s="2"/>
      <c r="D6" s="2"/>
      <c r="E6" s="2"/>
    </row>
    <row r="7" customFormat="false" ht="42" hidden="false" customHeight="true" outlineLevel="0" collapsed="false">
      <c r="A7" s="7" t="s">
        <v>103</v>
      </c>
      <c r="B7" s="7" t="s">
        <v>104</v>
      </c>
      <c r="C7" s="7" t="s">
        <v>105</v>
      </c>
      <c r="D7" s="2"/>
      <c r="E7" s="7" t="s">
        <v>106</v>
      </c>
    </row>
    <row r="8" customFormat="false" ht="45.75" hidden="false" customHeight="true" outlineLevel="0" collapsed="false">
      <c r="A8" s="9" t="s">
        <v>107</v>
      </c>
      <c r="B8" s="9" t="s">
        <v>108</v>
      </c>
      <c r="C8" s="9" t="s">
        <v>109</v>
      </c>
      <c r="D8" s="2"/>
      <c r="E8" s="2" t="s">
        <v>43</v>
      </c>
    </row>
    <row r="9" customFormat="false" ht="45.75" hidden="false" customHeight="true" outlineLevel="0" collapsed="false">
      <c r="A9" s="9" t="s">
        <v>110</v>
      </c>
      <c r="B9" s="9" t="s">
        <v>111</v>
      </c>
      <c r="C9" s="9" t="s">
        <v>112</v>
      </c>
      <c r="D9" s="2"/>
      <c r="E9" s="2" t="s">
        <v>55</v>
      </c>
    </row>
    <row r="10" customFormat="false" ht="45.75" hidden="false" customHeight="true" outlineLevel="0" collapsed="false">
      <c r="A10" s="9" t="s">
        <v>113</v>
      </c>
      <c r="B10" s="9" t="s">
        <v>114</v>
      </c>
      <c r="C10" s="9" t="s">
        <v>115</v>
      </c>
      <c r="D10" s="2"/>
      <c r="E10" s="2" t="s">
        <v>48</v>
      </c>
    </row>
    <row r="11" customFormat="false" ht="45.75" hidden="false" customHeight="true" outlineLevel="0" collapsed="false">
      <c r="A11" s="9" t="s">
        <v>116</v>
      </c>
      <c r="B11" s="9" t="s">
        <v>117</v>
      </c>
      <c r="C11" s="9" t="s">
        <v>118</v>
      </c>
      <c r="D11" s="2"/>
      <c r="E11" s="2" t="s">
        <v>119</v>
      </c>
    </row>
    <row r="12" customFormat="false" ht="45.75" hidden="false" customHeight="true" outlineLevel="0" collapsed="false">
      <c r="A12" s="9" t="s">
        <v>120</v>
      </c>
      <c r="B12" s="9" t="s">
        <v>121</v>
      </c>
      <c r="C12" s="9" t="s">
        <v>122</v>
      </c>
      <c r="D12" s="2"/>
      <c r="E12" s="2" t="s">
        <v>123</v>
      </c>
    </row>
    <row r="13" customFormat="false" ht="45.75" hidden="false" customHeight="true" outlineLevel="0" collapsed="false">
      <c r="A13" s="9" t="s">
        <v>24</v>
      </c>
      <c r="B13" s="9" t="s">
        <v>124</v>
      </c>
      <c r="C13" s="9" t="s">
        <v>125</v>
      </c>
      <c r="D13" s="2"/>
      <c r="E13" s="2"/>
    </row>
    <row r="14" customFormat="false" ht="45.75" hidden="false" customHeight="true" outlineLevel="0" collapsed="false">
      <c r="A14" s="9" t="s">
        <v>126</v>
      </c>
      <c r="B14" s="9" t="s">
        <v>127</v>
      </c>
      <c r="C14" s="9" t="s">
        <v>128</v>
      </c>
      <c r="D14" s="2"/>
      <c r="E14" s="2"/>
    </row>
    <row r="15" customFormat="false" ht="45.75" hidden="false" customHeight="true" outlineLevel="0" collapsed="false">
      <c r="A15" s="9" t="s">
        <v>129</v>
      </c>
      <c r="B15" s="9" t="s">
        <v>130</v>
      </c>
      <c r="C15" s="9" t="s">
        <v>131</v>
      </c>
      <c r="D15" s="2"/>
      <c r="E15" s="2"/>
    </row>
    <row r="16" customFormat="false" ht="45.75" hidden="false" customHeight="true" outlineLevel="0" collapsed="false">
      <c r="A16" s="9" t="s">
        <v>132</v>
      </c>
      <c r="B16" s="9" t="s">
        <v>133</v>
      </c>
      <c r="C16" s="9" t="s">
        <v>134</v>
      </c>
      <c r="D16" s="2"/>
      <c r="E16" s="2"/>
    </row>
    <row r="17" customFormat="false" ht="15" hidden="false" customHeight="false" outlineLevel="0" collapsed="false">
      <c r="A17" s="2"/>
      <c r="B17" s="2"/>
      <c r="C17" s="2"/>
      <c r="D17" s="2"/>
      <c r="E17" s="2"/>
    </row>
    <row r="18" customFormat="false" ht="15" hidden="false" customHeight="false" outlineLevel="0" collapsed="false">
      <c r="A18" s="2"/>
      <c r="B18" s="2"/>
      <c r="C18" s="2"/>
      <c r="D18" s="2"/>
      <c r="E18" s="2"/>
    </row>
    <row r="19" customFormat="false" ht="15" hidden="false" customHeight="false" outlineLevel="0" collapsed="false">
      <c r="A19" s="2"/>
      <c r="B19" s="2"/>
      <c r="C19" s="2"/>
      <c r="D19" s="2"/>
      <c r="E19" s="2"/>
    </row>
    <row r="20" customFormat="false" ht="15" hidden="false" customHeight="false" outlineLevel="0" collapsed="false">
      <c r="A20" s="2"/>
      <c r="B20" s="2"/>
      <c r="C20" s="2"/>
      <c r="D20" s="2"/>
      <c r="E20" s="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LibreOffice/26.8.0.3$Linux_X86_64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2026-10-14T21:19:52Z</dcterms:created>
  <dc:creator>Craft Pricing Lab</dc:creator>
  <dc:description/>
  <dc:language>en-US</dc:language>
  <cp:lastModifiedBy/>
  <dcterms:modified xsi:type="dcterms:W3CDTF">2026-10-14T21:19:52Z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